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Y:\SC-DPGPF\Aprovisionamento\Serviço Aprovisionamento\DESPESA\2025\PROCEDIMENTOS\ARM.9\1900525 IPST_AV.SCM_36m\3. PAP\2. PEÇAS\"/>
    </mc:Choice>
  </mc:AlternateContent>
  <xr:revisionPtr revIDLastSave="0" documentId="13_ncr:1_{3B4CEFF0-B6E5-44AE-9868-0301137167C8}" xr6:coauthVersionLast="47" xr6:coauthVersionMax="47" xr10:uidLastSave="{00000000-0000-0000-0000-000000000000}"/>
  <bookViews>
    <workbookView xWindow="390" yWindow="120" windowWidth="27105" windowHeight="15360" firstSheet="1" activeTab="1" xr2:uid="{00000000-000D-0000-FFFF-FFFF00000000}"/>
  </bookViews>
  <sheets>
    <sheet name="BD" sheetId="2" state="hidden" r:id="rId1"/>
    <sheet name="ANEXO II - PTP" sheetId="3" r:id="rId2"/>
    <sheet name="ANEXO II - IVP" sheetId="5" r:id="rId3"/>
    <sheet name="ANEXO II - CEVE" sheetId="6" r:id="rId4"/>
  </sheets>
  <definedNames>
    <definedName name="_xlnm.Print_Area" localSheetId="3">'ANEXO II - CEVE'!$B$2:$N$60</definedName>
    <definedName name="_xlnm.Print_Area" localSheetId="2">'ANEXO II - IVP'!$B$2:$P$62</definedName>
    <definedName name="_xlnm.Print_Area" localSheetId="1">'ANEXO II - PTP'!$B$2:$T$115</definedName>
    <definedName name="COMBUSTIVEL">BD!$S$2:$S$6</definedName>
    <definedName name="INTERVALO">BD!$D$2:$D$11</definedName>
    <definedName name="IVA">BD!$Q$2:$Q$5</definedName>
    <definedName name="LUGARES">BD!$I$2:$I$5</definedName>
    <definedName name="SCM">BD!$A$2:$A$4</definedName>
    <definedName name="TIPOLOGIA">BD!$G$2:$G$5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6" l="1"/>
  <c r="M36" i="6"/>
  <c r="M37" i="6"/>
  <c r="M38" i="6"/>
  <c r="M39" i="6"/>
  <c r="M40" i="6"/>
  <c r="M41" i="6"/>
  <c r="M42" i="6"/>
  <c r="M43" i="6"/>
  <c r="M44" i="6"/>
  <c r="M45" i="6"/>
  <c r="M26" i="6"/>
  <c r="M28" i="6"/>
  <c r="S36" i="5"/>
  <c r="R36" i="5" s="1"/>
  <c r="F16" i="6"/>
  <c r="G16" i="6"/>
  <c r="M16" i="6" s="1"/>
  <c r="H16" i="6"/>
  <c r="I16" i="6"/>
  <c r="J16" i="6"/>
  <c r="K16" i="6"/>
  <c r="F17" i="6"/>
  <c r="M17" i="6" s="1"/>
  <c r="G17" i="6"/>
  <c r="H17" i="6"/>
  <c r="I17" i="6"/>
  <c r="J17" i="6"/>
  <c r="K17" i="6"/>
  <c r="F18" i="6"/>
  <c r="M18" i="6" s="1"/>
  <c r="G18" i="6"/>
  <c r="H18" i="6"/>
  <c r="I18" i="6"/>
  <c r="J18" i="6"/>
  <c r="K18" i="6"/>
  <c r="F19" i="6"/>
  <c r="G19" i="6"/>
  <c r="M19" i="6" s="1"/>
  <c r="H19" i="6"/>
  <c r="I19" i="6"/>
  <c r="J19" i="6"/>
  <c r="K19" i="6"/>
  <c r="F20" i="6"/>
  <c r="M20" i="6" s="1"/>
  <c r="G20" i="6"/>
  <c r="H20" i="6"/>
  <c r="I20" i="6"/>
  <c r="J20" i="6"/>
  <c r="K20" i="6"/>
  <c r="T32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D17" i="6"/>
  <c r="E17" i="6"/>
  <c r="D18" i="6"/>
  <c r="E18" i="6"/>
  <c r="D19" i="6"/>
  <c r="E19" i="6"/>
  <c r="D20" i="6"/>
  <c r="E20" i="6"/>
  <c r="D21" i="6"/>
  <c r="E21" i="6"/>
  <c r="D22" i="6"/>
  <c r="E22" i="6"/>
  <c r="D23" i="6"/>
  <c r="E23" i="6"/>
  <c r="D24" i="6"/>
  <c r="E24" i="6"/>
  <c r="D25" i="6"/>
  <c r="E25" i="6"/>
  <c r="D26" i="6"/>
  <c r="E26" i="6"/>
  <c r="D27" i="6"/>
  <c r="E27" i="6"/>
  <c r="D28" i="6"/>
  <c r="E28" i="6"/>
  <c r="D29" i="6"/>
  <c r="E29" i="6"/>
  <c r="D30" i="6"/>
  <c r="E30" i="6"/>
  <c r="D31" i="6"/>
  <c r="E31" i="6"/>
  <c r="D32" i="6"/>
  <c r="E32" i="6"/>
  <c r="D33" i="6"/>
  <c r="E33" i="6"/>
  <c r="D34" i="6"/>
  <c r="E34" i="6"/>
  <c r="D35" i="6"/>
  <c r="E35" i="6"/>
  <c r="D36" i="6"/>
  <c r="E36" i="6"/>
  <c r="D37" i="6"/>
  <c r="E37" i="6"/>
  <c r="D38" i="6"/>
  <c r="E38" i="6"/>
  <c r="D39" i="6"/>
  <c r="E39" i="6"/>
  <c r="D40" i="6"/>
  <c r="E40" i="6"/>
  <c r="D41" i="6"/>
  <c r="E41" i="6"/>
  <c r="D42" i="6"/>
  <c r="E42" i="6"/>
  <c r="D43" i="6"/>
  <c r="E43" i="6"/>
  <c r="D44" i="6"/>
  <c r="E44" i="6"/>
  <c r="D45" i="6"/>
  <c r="E45" i="6"/>
  <c r="E16" i="6"/>
  <c r="D16" i="6"/>
  <c r="J21" i="6"/>
  <c r="J22" i="6"/>
  <c r="J23" i="6"/>
  <c r="J24" i="6"/>
  <c r="J25" i="6"/>
  <c r="M25" i="6" s="1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K21" i="6"/>
  <c r="K22" i="6"/>
  <c r="K23" i="6"/>
  <c r="K24" i="6"/>
  <c r="M24" i="6" s="1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I21" i="6"/>
  <c r="I22" i="6"/>
  <c r="I23" i="6"/>
  <c r="M23" i="6" s="1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M34" i="6" s="1"/>
  <c r="H35" i="6"/>
  <c r="H36" i="6"/>
  <c r="H37" i="6"/>
  <c r="H38" i="6"/>
  <c r="H39" i="6"/>
  <c r="H40" i="6"/>
  <c r="H41" i="6"/>
  <c r="H42" i="6"/>
  <c r="H43" i="6"/>
  <c r="H44" i="6"/>
  <c r="H45" i="6"/>
  <c r="G21" i="6"/>
  <c r="M21" i="6" s="1"/>
  <c r="G22" i="6"/>
  <c r="G23" i="6"/>
  <c r="G24" i="6"/>
  <c r="G25" i="6"/>
  <c r="G26" i="6"/>
  <c r="G27" i="6"/>
  <c r="G28" i="6"/>
  <c r="G29" i="6"/>
  <c r="G30" i="6"/>
  <c r="G31" i="6"/>
  <c r="G32" i="6"/>
  <c r="G33" i="6"/>
  <c r="M33" i="6" s="1"/>
  <c r="G34" i="6"/>
  <c r="G35" i="6"/>
  <c r="G36" i="6"/>
  <c r="G37" i="6"/>
  <c r="G38" i="6"/>
  <c r="G39" i="6"/>
  <c r="G40" i="6"/>
  <c r="G41" i="6"/>
  <c r="G42" i="6"/>
  <c r="G43" i="6"/>
  <c r="G44" i="6"/>
  <c r="G45" i="6"/>
  <c r="F21" i="6"/>
  <c r="F22" i="6"/>
  <c r="M22" i="6" s="1"/>
  <c r="F23" i="6"/>
  <c r="F24" i="6"/>
  <c r="F25" i="6"/>
  <c r="F26" i="6"/>
  <c r="F27" i="6"/>
  <c r="M27" i="6" s="1"/>
  <c r="F28" i="6"/>
  <c r="F29" i="6"/>
  <c r="M29" i="6" s="1"/>
  <c r="F30" i="6"/>
  <c r="M30" i="6" s="1"/>
  <c r="F31" i="6"/>
  <c r="M31" i="6" s="1"/>
  <c r="F32" i="6"/>
  <c r="M32" i="6" s="1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M7" i="6"/>
  <c r="E7" i="6"/>
  <c r="O38" i="6" s="1"/>
  <c r="O34" i="6" l="1"/>
  <c r="P40" i="6"/>
  <c r="P39" i="6"/>
  <c r="P34" i="6"/>
  <c r="O21" i="6"/>
  <c r="P21" i="6"/>
  <c r="P22" i="6"/>
  <c r="O41" i="6"/>
  <c r="O35" i="6"/>
  <c r="O45" i="6"/>
  <c r="O33" i="6"/>
  <c r="O40" i="6"/>
  <c r="O44" i="6"/>
  <c r="O32" i="6"/>
  <c r="O39" i="6"/>
  <c r="O43" i="6"/>
  <c r="O37" i="6"/>
  <c r="O42" i="6"/>
  <c r="O36" i="6"/>
  <c r="O27" i="6"/>
  <c r="P16" i="6"/>
  <c r="O22" i="6"/>
  <c r="O28" i="6"/>
  <c r="O31" i="6"/>
  <c r="O19" i="6"/>
  <c r="O26" i="6"/>
  <c r="O30" i="6"/>
  <c r="O24" i="6"/>
  <c r="O23" i="6"/>
  <c r="O16" i="6"/>
  <c r="O25" i="6"/>
  <c r="O18" i="6"/>
  <c r="P35" i="6"/>
  <c r="P23" i="6"/>
  <c r="P41" i="6"/>
  <c r="O29" i="6"/>
  <c r="O17" i="6"/>
  <c r="P36" i="6"/>
  <c r="P20" i="6"/>
  <c r="O20" i="6"/>
  <c r="P45" i="6"/>
  <c r="P33" i="6"/>
  <c r="P24" i="6"/>
  <c r="P19" i="6"/>
  <c r="P17" i="6"/>
  <c r="P38" i="6"/>
  <c r="P44" i="6"/>
  <c r="P32" i="6"/>
  <c r="P25" i="6"/>
  <c r="P31" i="6"/>
  <c r="P42" i="6"/>
  <c r="P37" i="6"/>
  <c r="P43" i="6"/>
  <c r="P18" i="6"/>
  <c r="P29" i="6"/>
  <c r="P28" i="6"/>
  <c r="P27" i="6"/>
  <c r="P30" i="6"/>
  <c r="P26" i="6"/>
  <c r="S19" i="5"/>
  <c r="R19" i="5" s="1"/>
  <c r="S20" i="5"/>
  <c r="R20" i="5" s="1"/>
  <c r="S21" i="5"/>
  <c r="R21" i="5" s="1"/>
  <c r="S22" i="5"/>
  <c r="R22" i="5" s="1"/>
  <c r="S23" i="5"/>
  <c r="R23" i="5" s="1"/>
  <c r="S24" i="5"/>
  <c r="R24" i="5" s="1"/>
  <c r="S25" i="5"/>
  <c r="R25" i="5" s="1"/>
  <c r="S26" i="5"/>
  <c r="R26" i="5" s="1"/>
  <c r="S27" i="5"/>
  <c r="R27" i="5" s="1"/>
  <c r="S28" i="5"/>
  <c r="R28" i="5" s="1"/>
  <c r="S29" i="5"/>
  <c r="R29" i="5" s="1"/>
  <c r="S30" i="5"/>
  <c r="R30" i="5" s="1"/>
  <c r="S31" i="5"/>
  <c r="R31" i="5" s="1"/>
  <c r="S32" i="5"/>
  <c r="R32" i="5" s="1"/>
  <c r="S33" i="5"/>
  <c r="R33" i="5" s="1"/>
  <c r="S34" i="5"/>
  <c r="R34" i="5" s="1"/>
  <c r="S35" i="5"/>
  <c r="R35" i="5" s="1"/>
  <c r="S37" i="5"/>
  <c r="R37" i="5" s="1"/>
  <c r="S38" i="5"/>
  <c r="R38" i="5" s="1"/>
  <c r="S39" i="5"/>
  <c r="R39" i="5" s="1"/>
  <c r="S40" i="5"/>
  <c r="R40" i="5" s="1"/>
  <c r="S41" i="5"/>
  <c r="R41" i="5" s="1"/>
  <c r="S42" i="5"/>
  <c r="R42" i="5" s="1"/>
  <c r="S43" i="5"/>
  <c r="R43" i="5" s="1"/>
  <c r="S44" i="5"/>
  <c r="R44" i="5" s="1"/>
  <c r="S45" i="5"/>
  <c r="R45" i="5" s="1"/>
  <c r="S46" i="5"/>
  <c r="R46" i="5" s="1"/>
  <c r="S47" i="5"/>
  <c r="R47" i="5" s="1"/>
  <c r="S18" i="5"/>
  <c r="R18" i="5" s="1"/>
  <c r="O7" i="5"/>
  <c r="E7" i="5"/>
  <c r="Q26" i="5" l="1"/>
  <c r="N26" i="5" s="1"/>
  <c r="Q35" i="5"/>
  <c r="Q33" i="5"/>
  <c r="N33" i="5" s="1"/>
  <c r="Q24" i="5"/>
  <c r="N24" i="5" s="1"/>
  <c r="Q18" i="5"/>
  <c r="N18" i="5" s="1"/>
  <c r="Q23" i="5"/>
  <c r="N23" i="5" s="1"/>
  <c r="Q22" i="5"/>
  <c r="N22" i="5" s="1"/>
  <c r="Q21" i="5"/>
  <c r="N21" i="5" s="1"/>
  <c r="Q28" i="5"/>
  <c r="N28" i="5" s="1"/>
  <c r="Q32" i="5"/>
  <c r="N32" i="5" s="1"/>
  <c r="Q20" i="5"/>
  <c r="N20" i="5" s="1"/>
  <c r="Q25" i="5"/>
  <c r="N25" i="5" s="1"/>
  <c r="Q31" i="5"/>
  <c r="N31" i="5" s="1"/>
  <c r="Q19" i="5"/>
  <c r="Q29" i="5"/>
  <c r="N29" i="5" s="1"/>
  <c r="Q30" i="5"/>
  <c r="Q34" i="5"/>
  <c r="N34" i="5" s="1"/>
  <c r="Q37" i="5"/>
  <c r="N37" i="5" s="1"/>
  <c r="Q38" i="5"/>
  <c r="N38" i="5" s="1"/>
  <c r="Q39" i="5"/>
  <c r="N39" i="5" s="1"/>
  <c r="Q40" i="5"/>
  <c r="O40" i="5" s="1"/>
  <c r="Q41" i="5"/>
  <c r="N41" i="5" s="1"/>
  <c r="Q42" i="5"/>
  <c r="O42" i="5" s="1"/>
  <c r="Q43" i="5"/>
  <c r="O43" i="5" s="1"/>
  <c r="Q44" i="5"/>
  <c r="O44" i="5" s="1"/>
  <c r="Q45" i="5"/>
  <c r="O45" i="5" s="1"/>
  <c r="Q46" i="5"/>
  <c r="O46" i="5" s="1"/>
  <c r="Q47" i="5"/>
  <c r="O47" i="5" s="1"/>
  <c r="Q36" i="5"/>
  <c r="Q27" i="5"/>
  <c r="N27" i="5" s="1"/>
  <c r="M47" i="6"/>
  <c r="G55" i="6" s="1"/>
  <c r="N30" i="5"/>
  <c r="N35" i="5"/>
  <c r="G53" i="6"/>
  <c r="N19" i="5"/>
  <c r="G57" i="6" l="1"/>
  <c r="G59" i="6" s="1"/>
  <c r="H55" i="6"/>
  <c r="N36" i="5"/>
  <c r="O36" i="5" s="1"/>
  <c r="O18" i="5"/>
  <c r="N46" i="5"/>
  <c r="N40" i="5"/>
  <c r="N43" i="5"/>
  <c r="N45" i="5"/>
  <c r="N44" i="5"/>
  <c r="N42" i="5"/>
  <c r="N47" i="5"/>
  <c r="O49" i="5" s="1"/>
  <c r="O37" i="5"/>
  <c r="O38" i="5"/>
  <c r="O39" i="5"/>
  <c r="O19" i="5"/>
  <c r="O23" i="5"/>
  <c r="O27" i="5"/>
  <c r="O25" i="5"/>
  <c r="O22" i="5"/>
  <c r="O28" i="5"/>
  <c r="O41" i="5"/>
  <c r="O26" i="5"/>
  <c r="O20" i="5"/>
  <c r="O21" i="5"/>
  <c r="O24" i="5" l="1"/>
  <c r="O31" i="5" l="1"/>
  <c r="O35" i="5" l="1"/>
  <c r="O30" i="5"/>
  <c r="O32" i="5"/>
  <c r="O34" i="5"/>
  <c r="O33" i="5"/>
  <c r="O29" i="5"/>
  <c r="H57" i="5" l="1"/>
  <c r="I57" i="5"/>
  <c r="N49" i="5"/>
  <c r="H59" i="5" l="1"/>
  <c r="H61" i="5" s="1"/>
  <c r="O63" i="3" l="1"/>
  <c r="R72" i="3"/>
  <c r="Q72" i="3"/>
  <c r="P72" i="3"/>
  <c r="O72" i="3"/>
  <c r="R71" i="3"/>
  <c r="Q71" i="3"/>
  <c r="P71" i="3"/>
  <c r="O71" i="3"/>
  <c r="R70" i="3"/>
  <c r="Q70" i="3"/>
  <c r="P70" i="3"/>
  <c r="O70" i="3"/>
  <c r="R69" i="3"/>
  <c r="Q69" i="3"/>
  <c r="P69" i="3"/>
  <c r="O69" i="3"/>
  <c r="R68" i="3"/>
  <c r="Q68" i="3"/>
  <c r="P68" i="3"/>
  <c r="O68" i="3"/>
  <c r="R67" i="3"/>
  <c r="Q67" i="3"/>
  <c r="P67" i="3"/>
  <c r="O67" i="3"/>
  <c r="R66" i="3"/>
  <c r="Q66" i="3"/>
  <c r="P66" i="3"/>
  <c r="O66" i="3"/>
  <c r="R65" i="3"/>
  <c r="Q65" i="3"/>
  <c r="P65" i="3"/>
  <c r="O65" i="3"/>
  <c r="R64" i="3"/>
  <c r="Q64" i="3"/>
  <c r="P64" i="3"/>
  <c r="O64" i="3"/>
  <c r="R63" i="3"/>
  <c r="Q63" i="3"/>
  <c r="P63" i="3"/>
  <c r="R51" i="3"/>
  <c r="Q51" i="3"/>
  <c r="P51" i="3"/>
  <c r="O51" i="3"/>
  <c r="R50" i="3"/>
  <c r="Q50" i="3"/>
  <c r="P50" i="3"/>
  <c r="O50" i="3"/>
  <c r="R49" i="3"/>
  <c r="Q49" i="3"/>
  <c r="P49" i="3"/>
  <c r="O49" i="3"/>
  <c r="R48" i="3"/>
  <c r="Q48" i="3"/>
  <c r="P48" i="3"/>
  <c r="O48" i="3"/>
  <c r="R47" i="3"/>
  <c r="Q47" i="3"/>
  <c r="P47" i="3"/>
  <c r="O47" i="3"/>
  <c r="R46" i="3"/>
  <c r="Q46" i="3"/>
  <c r="P46" i="3"/>
  <c r="O46" i="3"/>
  <c r="R45" i="3"/>
  <c r="Q45" i="3"/>
  <c r="P45" i="3"/>
  <c r="O45" i="3"/>
  <c r="R44" i="3"/>
  <c r="Q44" i="3"/>
  <c r="P44" i="3"/>
  <c r="O44" i="3"/>
  <c r="R43" i="3"/>
  <c r="Q43" i="3"/>
  <c r="P43" i="3"/>
  <c r="O43" i="3"/>
  <c r="R42" i="3"/>
  <c r="Q42" i="3"/>
  <c r="P42" i="3"/>
  <c r="O42" i="3"/>
  <c r="S42" i="3" s="1"/>
  <c r="O22" i="3"/>
  <c r="P22" i="3"/>
  <c r="Q22" i="3"/>
  <c r="R22" i="3"/>
  <c r="O23" i="3"/>
  <c r="P23" i="3"/>
  <c r="Q23" i="3"/>
  <c r="R23" i="3"/>
  <c r="O24" i="3"/>
  <c r="P24" i="3"/>
  <c r="Q24" i="3"/>
  <c r="R24" i="3"/>
  <c r="O25" i="3"/>
  <c r="P25" i="3"/>
  <c r="Q25" i="3"/>
  <c r="R25" i="3"/>
  <c r="O26" i="3"/>
  <c r="P26" i="3"/>
  <c r="Q26" i="3"/>
  <c r="R26" i="3"/>
  <c r="O27" i="3"/>
  <c r="P27" i="3"/>
  <c r="Q27" i="3"/>
  <c r="R27" i="3"/>
  <c r="O28" i="3"/>
  <c r="P28" i="3"/>
  <c r="Q28" i="3"/>
  <c r="R28" i="3"/>
  <c r="O29" i="3"/>
  <c r="P29" i="3"/>
  <c r="Q29" i="3"/>
  <c r="R29" i="3"/>
  <c r="O30" i="3"/>
  <c r="P30" i="3"/>
  <c r="Q30" i="3"/>
  <c r="R30" i="3"/>
  <c r="P21" i="3"/>
  <c r="Q21" i="3"/>
  <c r="R21" i="3"/>
  <c r="O21" i="3"/>
  <c r="S44" i="3" l="1"/>
  <c r="S47" i="3"/>
  <c r="S50" i="3"/>
  <c r="S66" i="3"/>
  <c r="S69" i="3"/>
  <c r="S72" i="3"/>
  <c r="S43" i="3"/>
  <c r="S46" i="3"/>
  <c r="S49" i="3"/>
  <c r="S51" i="3"/>
  <c r="S63" i="3"/>
  <c r="S64" i="3"/>
  <c r="Q74" i="3"/>
  <c r="Q83" i="3" s="1"/>
  <c r="S70" i="3"/>
  <c r="S67" i="3"/>
  <c r="S65" i="3"/>
  <c r="S68" i="3"/>
  <c r="S71" i="3"/>
  <c r="S45" i="3"/>
  <c r="S48" i="3"/>
  <c r="R74" i="3"/>
  <c r="R83" i="3" s="1"/>
  <c r="S24" i="3"/>
  <c r="S30" i="3"/>
  <c r="S27" i="3"/>
  <c r="S22" i="3"/>
  <c r="O74" i="3"/>
  <c r="O83" i="3" s="1"/>
  <c r="P74" i="3"/>
  <c r="P83" i="3" s="1"/>
  <c r="S21" i="3"/>
  <c r="S25" i="3"/>
  <c r="S26" i="3"/>
  <c r="S29" i="3"/>
  <c r="Q53" i="3"/>
  <c r="Q82" i="3" s="1"/>
  <c r="P53" i="3"/>
  <c r="P82" i="3" s="1"/>
  <c r="S28" i="3"/>
  <c r="S23" i="3"/>
  <c r="R53" i="3"/>
  <c r="R82" i="3" s="1"/>
  <c r="O53" i="3"/>
  <c r="O82" i="3" s="1"/>
  <c r="P32" i="3"/>
  <c r="P81" i="3" s="1"/>
  <c r="R32" i="3"/>
  <c r="R81" i="3" s="1"/>
  <c r="Q32" i="3"/>
  <c r="Q81" i="3" s="1"/>
  <c r="O32" i="3"/>
  <c r="O81" i="3" s="1"/>
  <c r="S53" i="3" l="1"/>
  <c r="S32" i="3"/>
  <c r="S74" i="3"/>
  <c r="S83" i="3" l="1"/>
  <c r="S82" i="3"/>
  <c r="O85" i="3"/>
  <c r="Q85" i="3"/>
  <c r="S81" i="3"/>
  <c r="R85" i="3"/>
  <c r="P85" i="3"/>
  <c r="H87" i="3" l="1"/>
  <c r="K97" i="3" s="1"/>
  <c r="K99" i="3" s="1"/>
  <c r="K101" i="3" s="1"/>
  <c r="S85" i="3"/>
  <c r="M97" i="3" l="1"/>
  <c r="O3" i="2"/>
  <c r="O4" i="2"/>
  <c r="O5" i="2"/>
  <c r="O6" i="2"/>
  <c r="O7" i="2"/>
  <c r="O2" i="2"/>
  <c r="O8" i="2" l="1"/>
  <c r="N8" i="2" l="1"/>
  <c r="M3" i="2"/>
  <c r="M5" i="2"/>
  <c r="M2" i="2"/>
  <c r="L8" i="2"/>
  <c r="M6" i="2" s="1"/>
  <c r="M4" i="2" l="1"/>
  <c r="M7" i="2"/>
  <c r="M8" i="2" l="1"/>
</calcChain>
</file>

<file path=xl/sharedStrings.xml><?xml version="1.0" encoding="utf-8"?>
<sst xmlns="http://schemas.openxmlformats.org/spreadsheetml/2006/main" count="316" uniqueCount="100">
  <si>
    <t>INTERVALO_KM's</t>
  </si>
  <si>
    <t>TIPOLOGIA</t>
  </si>
  <si>
    <t>SCM</t>
  </si>
  <si>
    <t>CSTLS</t>
  </si>
  <si>
    <t>LLA</t>
  </si>
  <si>
    <t>SEDE</t>
  </si>
  <si>
    <t>CSTLT</t>
  </si>
  <si>
    <t>CSTC</t>
  </si>
  <si>
    <t>CSTP</t>
  </si>
  <si>
    <t>ATÉ 125 KM's</t>
  </si>
  <si>
    <t>DE 126 A 200 KM's</t>
  </si>
  <si>
    <t>DE 201 A 250 KM's</t>
  </si>
  <si>
    <t>DE 251 A 300 KM's</t>
  </si>
  <si>
    <t>DE 301 A 350 KM's</t>
  </si>
  <si>
    <t>DE 351 A 400 KM's</t>
  </si>
  <si>
    <t>DE 401 A 450 KM's</t>
  </si>
  <si>
    <t>DE 451 A 500 KM's</t>
  </si>
  <si>
    <t>DE 501 A 550 KM's</t>
  </si>
  <si>
    <t>DE 551 A 600 KM's</t>
  </si>
  <si>
    <t>T1</t>
  </si>
  <si>
    <t>T2</t>
  </si>
  <si>
    <t>T3</t>
  </si>
  <si>
    <t>T4</t>
  </si>
  <si>
    <t>8 LUGARES</t>
  </si>
  <si>
    <t>16 LUGARES</t>
  </si>
  <si>
    <t>21 LUGARES</t>
  </si>
  <si>
    <t>45 LUGARES</t>
  </si>
  <si>
    <t>INTERVALO DE KM's</t>
  </si>
  <si>
    <t>POS.</t>
  </si>
  <si>
    <t>TOTAL</t>
  </si>
  <si>
    <t>TOTAL:</t>
  </si>
  <si>
    <t>CORRETO</t>
  </si>
  <si>
    <t>VT_LIMITE</t>
  </si>
  <si>
    <t>VT - % (2023_4m)</t>
  </si>
  <si>
    <t>NUMÉRICO</t>
  </si>
  <si>
    <t>EXTENSO</t>
  </si>
  <si>
    <t>ANEXO II</t>
  </si>
  <si>
    <t>PREÇO TOTAL DA PROPOSTA</t>
  </si>
  <si>
    <t>CENTRO DE SANGUE E DA TRANSPLANTAÇÃO DE LISBOA - ÁREA DO SANGUE (CSTLS)</t>
  </si>
  <si>
    <t>CONCORRENTE</t>
  </si>
  <si>
    <t>DESIGNAÇÃO</t>
  </si>
  <si>
    <t>QUANTIDADE</t>
  </si>
  <si>
    <t>PREÇO UNITÁRIO DA PROPOSTA</t>
  </si>
  <si>
    <t>CENTRO DE SANGUE E DA TRANSPLANTAÇÃO DE COIMBRA (CSTC)</t>
  </si>
  <si>
    <t>CENTRO DE SANGUE E DA TRANSPLANTAÇÃO DO PORTO (CSTP)</t>
  </si>
  <si>
    <t>ATRIBUTOS DA PROPOSTA</t>
  </si>
  <si>
    <t>AVALIAÇÃO DA PROPOSTA</t>
  </si>
  <si>
    <t>PREÇO DA PROPOSTA</t>
  </si>
  <si>
    <t>CENTRO DE SANGUE E DA TRANSPLANTAÇÃO DE LISBOA - ÁREA DO SANGUE (CSTLS):</t>
  </si>
  <si>
    <t>CENTRO DE SANGUE E DA TRANSPLANTAÇÃO DE COIMBRA (CSTC):</t>
  </si>
  <si>
    <t>CENTRO DE SANGUE E DA TRANSPLANTAÇÃO DO PORTO (CSTP):</t>
  </si>
  <si>
    <t>NIF</t>
  </si>
  <si>
    <t>TAXA DO IVA A APLICAR:</t>
  </si>
  <si>
    <t>IVA</t>
  </si>
  <si>
    <t>ISENTO</t>
  </si>
  <si>
    <t>PREÇO TOTAL DA PROPOSTA (PTP)</t>
  </si>
  <si>
    <t>VALOR TOTAL DA PROPOSTA SEM INCLUSÃO DO IVA:</t>
  </si>
  <si>
    <t>ATRIBUTO DA PROPOSTA - PTP:</t>
  </si>
  <si>
    <t>PREÇO BASE:</t>
  </si>
  <si>
    <t>PONDERAÇÃO DA PROPOSTA:</t>
  </si>
  <si>
    <t>PONDERAÇÃO BASE:</t>
  </si>
  <si>
    <t>PONTUAÇÃO DA PROPOSTA:</t>
  </si>
  <si>
    <t>IDADE DAS VIATURAS PROPOSTAS (IVP)</t>
  </si>
  <si>
    <t>VALOR BASE (Meses):</t>
  </si>
  <si>
    <t>ITEN</t>
  </si>
  <si>
    <t>PRP</t>
  </si>
  <si>
    <t>ASPETO FIXADO CADERNO ENCARGOS</t>
  </si>
  <si>
    <t>MATRÍCULA</t>
  </si>
  <si>
    <t>VIATURAS PROPOSTAS</t>
  </si>
  <si>
    <t>Nº</t>
  </si>
  <si>
    <t>DATA</t>
  </si>
  <si>
    <t>MARCA</t>
  </si>
  <si>
    <t>MODELO</t>
  </si>
  <si>
    <t>ATRIBUTO DA PROPOSTA</t>
  </si>
  <si>
    <t>MÊS ABERTURA PROPOSTAS:</t>
  </si>
  <si>
    <t>REFª</t>
  </si>
  <si>
    <t>MESES</t>
  </si>
  <si>
    <t>ATRIBUTO DA PROPOSTA - IVP:</t>
  </si>
  <si>
    <t>EXC</t>
  </si>
  <si>
    <t>TOTAL DA PROPOSTA:</t>
  </si>
  <si>
    <t>DATA MATRICULA</t>
  </si>
  <si>
    <r>
      <t xml:space="preserve">IDADE </t>
    </r>
    <r>
      <rPr>
        <b/>
        <i/>
        <sz val="11"/>
        <color theme="0"/>
        <rFont val="Calibri"/>
        <family val="2"/>
        <scheme val="minor"/>
      </rPr>
      <t>[MESES]</t>
    </r>
  </si>
  <si>
    <r>
      <t xml:space="preserve">MÉDIA </t>
    </r>
    <r>
      <rPr>
        <b/>
        <i/>
        <sz val="11"/>
        <color theme="0"/>
        <rFont val="Calibri"/>
        <family val="2"/>
        <scheme val="minor"/>
      </rPr>
      <t>[MESES]</t>
    </r>
  </si>
  <si>
    <t>CRITÉRIO ECOLÓGICO - VEÍCULOS ELÉTRICOS (CEVE)</t>
  </si>
  <si>
    <t>TIPO COMBUSTIVEL</t>
  </si>
  <si>
    <t>GASOLINA</t>
  </si>
  <si>
    <t>GASÓLEO</t>
  </si>
  <si>
    <t>GPL</t>
  </si>
  <si>
    <t>ELETRICIDADE</t>
  </si>
  <si>
    <t>HIBRIDOS</t>
  </si>
  <si>
    <t>TIPO DE COMBUSTIVEL</t>
  </si>
  <si>
    <t>PONTUAÇÃO</t>
  </si>
  <si>
    <t>MÁX</t>
  </si>
  <si>
    <t>PONTUAÇÃO MÁXIMA:</t>
  </si>
  <si>
    <t>pts</t>
  </si>
  <si>
    <t>ATRIBUTO DA PROPOSTA - CEVE:</t>
  </si>
  <si>
    <t>ATRIBUTO PRP</t>
  </si>
  <si>
    <t>ASPETO FIXADO CE</t>
  </si>
  <si>
    <t>joshua1968</t>
  </si>
  <si>
    <t>CONCURSO PUBLICO INTERNACIONAL Nº 1900525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</si>
</sst>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\ &quot;€&quot;"/>
    <numFmt numFmtId="165" formatCode="&quot;VIGÊNCIA: &quot;#0&quot; MESES&quot;"/>
    <numFmt numFmtId="166" formatCode="#,##0.000&quot; pts&quot;"/>
    <numFmt numFmtId="167" formatCode="0.000%"/>
    <numFmt numFmtId="168" formatCode="mm/yyyy"/>
    <numFmt numFmtId="169" formatCode="00&quot;-&quot;00&quot;-&quot;00"/>
    <numFmt numFmtId="170" formatCode="0.0"/>
    <numFmt numFmtId="171" formatCode="0.000&quot; pts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0"/>
      <color theme="1" tint="0.34998626667073579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2"/>
      <color theme="1" tint="0.1499984740745262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0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4.9989318521683403E-2"/>
      </right>
      <top style="thin">
        <color theme="0" tint="-0.499984740745262"/>
      </top>
      <bottom/>
      <diagonal/>
    </border>
    <border>
      <left style="thin">
        <color theme="0" tint="-4.9989318521683403E-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4.9989318521683403E-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/>
      <right/>
      <top/>
      <bottom style="medium">
        <color theme="1" tint="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4" fontId="7" fillId="0" borderId="0" xfId="0" applyNumberFormat="1" applyFont="1" applyAlignment="1">
      <alignment horizontal="center" vertical="center" wrapText="1"/>
    </xf>
    <xf numFmtId="0" fontId="18" fillId="6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164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164" fontId="1" fillId="3" borderId="7" xfId="0" applyNumberFormat="1" applyFont="1" applyFill="1" applyBorder="1" applyAlignment="1">
      <alignment horizontal="right" vertical="center" wrapText="1"/>
    </xf>
    <xf numFmtId="164" fontId="1" fillId="6" borderId="7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164" fontId="15" fillId="2" borderId="7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8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" fillId="7" borderId="7" xfId="0" applyNumberFormat="1" applyFont="1" applyFill="1" applyBorder="1" applyAlignment="1" applyProtection="1">
      <alignment horizontal="center" vertical="center" wrapText="1"/>
      <protection locked="0"/>
    </xf>
    <xf numFmtId="168" fontId="1" fillId="7" borderId="7" xfId="0" applyNumberFormat="1" applyFont="1" applyFill="1" applyBorder="1" applyAlignment="1" applyProtection="1">
      <alignment horizontal="center" vertical="center" wrapText="1"/>
      <protection locked="0"/>
    </xf>
    <xf numFmtId="169" fontId="1" fillId="4" borderId="7" xfId="0" applyNumberFormat="1" applyFont="1" applyFill="1" applyBorder="1" applyAlignment="1" applyProtection="1">
      <alignment horizontal="center" vertical="center" wrapText="1"/>
      <protection locked="0"/>
    </xf>
    <xf numFmtId="169" fontId="1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17" fillId="0" borderId="16" xfId="0" applyFont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8" fontId="13" fillId="2" borderId="11" xfId="0" applyNumberFormat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11" xfId="0" applyFont="1" applyFill="1" applyBorder="1" applyAlignment="1" applyProtection="1">
      <alignment horizontal="center" vertical="center" wrapText="1"/>
      <protection hidden="1"/>
    </xf>
    <xf numFmtId="3" fontId="22" fillId="3" borderId="7" xfId="0" applyNumberFormat="1" applyFont="1" applyFill="1" applyBorder="1" applyAlignment="1" applyProtection="1">
      <alignment horizontal="center" vertical="center" wrapText="1"/>
      <protection hidden="1"/>
    </xf>
    <xf numFmtId="1" fontId="23" fillId="6" borderId="7" xfId="0" applyNumberFormat="1" applyFont="1" applyFill="1" applyBorder="1" applyAlignment="1" applyProtection="1">
      <alignment horizontal="center" vertical="center" wrapText="1"/>
      <protection hidden="1"/>
    </xf>
    <xf numFmtId="170" fontId="23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 wrapText="1"/>
      <protection hidden="1"/>
    </xf>
    <xf numFmtId="164" fontId="0" fillId="0" borderId="0" xfId="0" applyNumberFormat="1" applyAlignment="1" applyProtection="1">
      <alignment horizontal="center" vertical="center" wrapText="1"/>
      <protection hidden="1"/>
    </xf>
    <xf numFmtId="0" fontId="22" fillId="6" borderId="7" xfId="0" applyFont="1" applyFill="1" applyBorder="1" applyAlignment="1" applyProtection="1">
      <alignment horizontal="center" vertical="center" wrapText="1"/>
      <protection hidden="1"/>
    </xf>
    <xf numFmtId="0" fontId="22" fillId="6" borderId="11" xfId="0" applyFont="1" applyFill="1" applyBorder="1" applyAlignment="1" applyProtection="1">
      <alignment horizontal="center" vertical="center" wrapText="1"/>
      <protection hidden="1"/>
    </xf>
    <xf numFmtId="3" fontId="22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0" fontId="32" fillId="10" borderId="12" xfId="0" applyNumberFormat="1" applyFont="1" applyFill="1" applyBorder="1" applyAlignment="1" applyProtection="1">
      <alignment horizontal="center" vertical="center" wrapText="1"/>
      <protection hidden="1"/>
    </xf>
    <xf numFmtId="170" fontId="32" fillId="10" borderId="12" xfId="0" applyNumberFormat="1" applyFont="1" applyFill="1" applyBorder="1" applyAlignment="1" applyProtection="1">
      <alignment horizontal="center" vertical="center" wrapText="1"/>
      <protection hidden="1"/>
    </xf>
    <xf numFmtId="170" fontId="32" fillId="9" borderId="1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1" xfId="0" applyFont="1" applyBorder="1" applyAlignment="1" applyProtection="1">
      <alignment wrapText="1"/>
      <protection hidden="1"/>
    </xf>
    <xf numFmtId="169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168" fontId="1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169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168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7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right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164" fontId="3" fillId="5" borderId="3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164" fontId="3" fillId="6" borderId="3" xfId="0" applyNumberFormat="1" applyFont="1" applyFill="1" applyBorder="1" applyAlignment="1">
      <alignment horizontal="right" vertical="center" wrapText="1"/>
    </xf>
    <xf numFmtId="0" fontId="4" fillId="4" borderId="0" xfId="0" applyFont="1" applyFill="1" applyAlignment="1">
      <alignment horizontal="right" wrapText="1"/>
    </xf>
    <xf numFmtId="0" fontId="33" fillId="0" borderId="0" xfId="0" applyFont="1" applyAlignment="1">
      <alignment horizontal="center" vertical="center" wrapText="1"/>
    </xf>
    <xf numFmtId="0" fontId="22" fillId="7" borderId="11" xfId="0" applyFont="1" applyFill="1" applyBorder="1" applyAlignment="1" applyProtection="1">
      <alignment horizontal="center" vertical="center" wrapText="1"/>
      <protection locked="0" hidden="1"/>
    </xf>
    <xf numFmtId="3" fontId="22" fillId="7" borderId="7" xfId="0" applyNumberFormat="1" applyFont="1" applyFill="1" applyBorder="1" applyAlignment="1" applyProtection="1">
      <alignment horizontal="center" vertical="center" wrapText="1"/>
      <protection locked="0" hidden="1"/>
    </xf>
    <xf numFmtId="0" fontId="22" fillId="0" borderId="36" xfId="0" applyFont="1" applyBorder="1" applyAlignment="1" applyProtection="1">
      <alignment horizontal="center" vertical="center" wrapText="1"/>
      <protection hidden="1"/>
    </xf>
    <xf numFmtId="14" fontId="22" fillId="0" borderId="37" xfId="0" applyNumberFormat="1" applyFont="1" applyBorder="1" applyAlignment="1" applyProtection="1">
      <alignment horizontal="center" vertical="center" wrapText="1"/>
      <protection hidden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10" fontId="26" fillId="10" borderId="23" xfId="0" applyNumberFormat="1" applyFont="1" applyFill="1" applyBorder="1" applyAlignment="1">
      <alignment horizontal="center" vertical="center" wrapText="1"/>
    </xf>
    <xf numFmtId="10" fontId="26" fillId="10" borderId="24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wrapText="1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164" fontId="32" fillId="9" borderId="23" xfId="0" applyNumberFormat="1" applyFont="1" applyFill="1" applyBorder="1" applyAlignment="1">
      <alignment horizontal="center" vertical="center" wrapText="1"/>
    </xf>
    <xf numFmtId="0" fontId="32" fillId="9" borderId="24" xfId="0" applyFont="1" applyFill="1" applyBorder="1" applyAlignment="1">
      <alignment horizontal="center" vertical="center" wrapText="1"/>
    </xf>
    <xf numFmtId="164" fontId="26" fillId="2" borderId="11" xfId="0" applyNumberFormat="1" applyFont="1" applyFill="1" applyBorder="1" applyAlignment="1">
      <alignment horizontal="center" vertical="center" wrapText="1"/>
    </xf>
    <xf numFmtId="164" fontId="26" fillId="2" borderId="19" xfId="0" applyNumberFormat="1" applyFont="1" applyFill="1" applyBorder="1" applyAlignment="1">
      <alignment horizontal="center" vertical="center" wrapText="1"/>
    </xf>
    <xf numFmtId="164" fontId="26" fillId="2" borderId="22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1" fillId="4" borderId="14" xfId="0" applyFont="1" applyFill="1" applyBorder="1" applyAlignment="1" applyProtection="1">
      <alignment horizontal="left" vertical="center" wrapText="1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166" fontId="32" fillId="9" borderId="23" xfId="0" applyNumberFormat="1" applyFont="1" applyFill="1" applyBorder="1" applyAlignment="1">
      <alignment horizontal="center" vertical="center" wrapText="1"/>
    </xf>
    <xf numFmtId="166" fontId="32" fillId="9" borderId="24" xfId="0" applyNumberFormat="1" applyFont="1" applyFill="1" applyBorder="1" applyAlignment="1">
      <alignment horizontal="center" vertical="center" wrapText="1"/>
    </xf>
    <xf numFmtId="164" fontId="26" fillId="10" borderId="23" xfId="0" applyNumberFormat="1" applyFont="1" applyFill="1" applyBorder="1" applyAlignment="1">
      <alignment horizontal="center" vertical="center" wrapText="1"/>
    </xf>
    <xf numFmtId="0" fontId="26" fillId="10" borderId="24" xfId="0" applyFont="1" applyFill="1" applyBorder="1" applyAlignment="1">
      <alignment horizontal="center" vertical="center" wrapText="1"/>
    </xf>
    <xf numFmtId="167" fontId="29" fillId="9" borderId="23" xfId="0" applyNumberFormat="1" applyFont="1" applyFill="1" applyBorder="1" applyAlignment="1">
      <alignment horizontal="center" vertical="center" wrapText="1"/>
    </xf>
    <xf numFmtId="167" fontId="29" fillId="9" borderId="24" xfId="0" applyNumberFormat="1" applyFont="1" applyFill="1" applyBorder="1" applyAlignment="1">
      <alignment horizontal="center" vertical="center" wrapText="1"/>
    </xf>
    <xf numFmtId="9" fontId="22" fillId="4" borderId="13" xfId="0" applyNumberFormat="1" applyFont="1" applyFill="1" applyBorder="1" applyAlignment="1" applyProtection="1">
      <alignment horizontal="center" wrapText="1"/>
      <protection locked="0"/>
    </xf>
    <xf numFmtId="9" fontId="22" fillId="4" borderId="14" xfId="0" applyNumberFormat="1" applyFont="1" applyFill="1" applyBorder="1" applyAlignment="1" applyProtection="1">
      <alignment horizontal="center" wrapText="1"/>
      <protection locked="0"/>
    </xf>
    <xf numFmtId="9" fontId="22" fillId="4" borderId="15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11" fillId="0" borderId="6" xfId="0" applyFont="1" applyBorder="1" applyAlignment="1">
      <alignment horizontal="center" wrapText="1"/>
    </xf>
    <xf numFmtId="0" fontId="13" fillId="2" borderId="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14" xfId="0" applyFont="1" applyFill="1" applyBorder="1" applyAlignment="1" applyProtection="1">
      <alignment horizontal="center" vertical="center" wrapText="1"/>
      <protection locked="0"/>
    </xf>
    <xf numFmtId="0" fontId="1" fillId="4" borderId="15" xfId="0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>
      <alignment horizontal="center" wrapText="1"/>
    </xf>
    <xf numFmtId="165" fontId="2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165" fontId="27" fillId="0" borderId="13" xfId="0" applyNumberFormat="1" applyFont="1" applyBorder="1" applyAlignment="1">
      <alignment horizontal="center" vertical="center" wrapText="1"/>
    </xf>
    <xf numFmtId="165" fontId="27" fillId="0" borderId="14" xfId="0" applyNumberFormat="1" applyFont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hidden="1"/>
    </xf>
    <xf numFmtId="0" fontId="10" fillId="6" borderId="8" xfId="0" applyFont="1" applyFill="1" applyBorder="1" applyAlignment="1" applyProtection="1">
      <alignment horizontal="center" vertical="center" wrapText="1"/>
      <protection hidden="1"/>
    </xf>
    <xf numFmtId="0" fontId="10" fillId="6" borderId="10" xfId="0" applyFont="1" applyFill="1" applyBorder="1" applyAlignment="1" applyProtection="1">
      <alignment horizontal="center" vertical="center" wrapText="1"/>
      <protection hidden="1"/>
    </xf>
    <xf numFmtId="0" fontId="13" fillId="2" borderId="18" xfId="0" applyFont="1" applyFill="1" applyBorder="1" applyAlignment="1" applyProtection="1">
      <alignment horizontal="right" vertical="center" wrapText="1"/>
      <protection hidden="1"/>
    </xf>
    <xf numFmtId="0" fontId="13" fillId="2" borderId="0" xfId="0" applyFont="1" applyFill="1" applyAlignment="1" applyProtection="1">
      <alignment horizontal="right" vertical="center" wrapText="1"/>
      <protection hidden="1"/>
    </xf>
    <xf numFmtId="0" fontId="13" fillId="2" borderId="30" xfId="0" applyFont="1" applyFill="1" applyBorder="1" applyAlignment="1" applyProtection="1">
      <alignment horizontal="right" vertical="center" wrapText="1"/>
      <protection hidden="1"/>
    </xf>
    <xf numFmtId="0" fontId="4" fillId="0" borderId="32" xfId="0" applyFont="1" applyBorder="1" applyAlignment="1" applyProtection="1">
      <alignment horizontal="center" wrapText="1"/>
      <protection hidden="1"/>
    </xf>
    <xf numFmtId="0" fontId="4" fillId="0" borderId="34" xfId="0" applyFont="1" applyBorder="1" applyAlignment="1" applyProtection="1">
      <alignment horizontal="center" wrapText="1"/>
      <protection hidden="1"/>
    </xf>
    <xf numFmtId="0" fontId="4" fillId="0" borderId="0" xfId="0" applyFont="1" applyAlignment="1" applyProtection="1">
      <alignment horizontal="center" wrapText="1"/>
      <protection hidden="1"/>
    </xf>
    <xf numFmtId="0" fontId="10" fillId="0" borderId="0" xfId="0" applyFont="1" applyAlignment="1" applyProtection="1">
      <alignment horizontal="right" vertical="center" wrapText="1"/>
      <protection hidden="1"/>
    </xf>
    <xf numFmtId="0" fontId="13" fillId="2" borderId="26" xfId="0" applyFont="1" applyFill="1" applyBorder="1" applyAlignment="1" applyProtection="1">
      <alignment horizontal="center" vertical="center" wrapText="1"/>
      <protection hidden="1"/>
    </xf>
    <xf numFmtId="0" fontId="13" fillId="2" borderId="28" xfId="0" applyFont="1" applyFill="1" applyBorder="1" applyAlignment="1" applyProtection="1">
      <alignment horizontal="center" vertical="center" wrapText="1"/>
      <protection hidden="1"/>
    </xf>
    <xf numFmtId="0" fontId="13" fillId="2" borderId="27" xfId="0" applyFont="1" applyFill="1" applyBorder="1" applyAlignment="1" applyProtection="1">
      <alignment horizontal="center" vertical="center" wrapText="1"/>
      <protection hidden="1"/>
    </xf>
    <xf numFmtId="0" fontId="13" fillId="2" borderId="29" xfId="0" applyFont="1" applyFill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wrapText="1"/>
      <protection hidden="1"/>
    </xf>
    <xf numFmtId="0" fontId="10" fillId="6" borderId="11" xfId="0" applyFont="1" applyFill="1" applyBorder="1" applyAlignment="1" applyProtection="1">
      <alignment horizontal="center" vertical="center" wrapText="1"/>
      <protection hidden="1"/>
    </xf>
    <xf numFmtId="0" fontId="10" fillId="6" borderId="20" xfId="0" applyFont="1" applyFill="1" applyBorder="1" applyAlignment="1" applyProtection="1">
      <alignment horizontal="center" vertical="center" wrapText="1"/>
      <protection hidden="1"/>
    </xf>
    <xf numFmtId="0" fontId="4" fillId="0" borderId="33" xfId="0" applyFont="1" applyBorder="1" applyAlignment="1" applyProtection="1">
      <alignment horizont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7" fillId="11" borderId="8" xfId="0" applyFont="1" applyFill="1" applyBorder="1" applyAlignment="1" applyProtection="1">
      <alignment horizontal="center" vertical="center" wrapText="1"/>
      <protection hidden="1"/>
    </xf>
    <xf numFmtId="0" fontId="7" fillId="11" borderId="17" xfId="0" applyFont="1" applyFill="1" applyBorder="1" applyAlignment="1" applyProtection="1">
      <alignment horizontal="center" vertical="center" wrapText="1"/>
      <protection hidden="1"/>
    </xf>
    <xf numFmtId="0" fontId="19" fillId="8" borderId="0" xfId="0" applyFont="1" applyFill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31" fillId="0" borderId="21" xfId="0" applyFont="1" applyBorder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171" fontId="32" fillId="9" borderId="13" xfId="0" applyNumberFormat="1" applyFont="1" applyFill="1" applyBorder="1" applyAlignment="1" applyProtection="1">
      <alignment horizontal="center" vertical="center" wrapText="1"/>
      <protection hidden="1"/>
    </xf>
    <xf numFmtId="171" fontId="32" fillId="9" borderId="15" xfId="0" applyNumberFormat="1" applyFont="1" applyFill="1" applyBorder="1" applyAlignment="1" applyProtection="1">
      <alignment horizontal="center" vertical="center" wrapText="1"/>
      <protection hidden="1"/>
    </xf>
    <xf numFmtId="167" fontId="29" fillId="9" borderId="13" xfId="0" applyNumberFormat="1" applyFont="1" applyFill="1" applyBorder="1" applyAlignment="1" applyProtection="1">
      <alignment horizontal="center" vertical="center" wrapText="1"/>
      <protection hidden="1"/>
    </xf>
    <xf numFmtId="167" fontId="29" fillId="9" borderId="15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 applyProtection="1">
      <alignment horizontal="center" wrapText="1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165" fontId="24" fillId="0" borderId="0" xfId="0" applyNumberFormat="1" applyFont="1" applyAlignment="1" applyProtection="1">
      <alignment horizontal="center" vertical="center" wrapText="1"/>
      <protection hidden="1"/>
    </xf>
    <xf numFmtId="165" fontId="27" fillId="0" borderId="13" xfId="0" applyNumberFormat="1" applyFont="1" applyBorder="1" applyAlignment="1" applyProtection="1">
      <alignment horizontal="center" vertical="center" wrapText="1"/>
      <protection hidden="1"/>
    </xf>
    <xf numFmtId="165" fontId="27" fillId="0" borderId="14" xfId="0" applyNumberFormat="1" applyFont="1" applyBorder="1" applyAlignment="1" applyProtection="1">
      <alignment horizontal="center" vertical="center" wrapText="1"/>
      <protection hidden="1"/>
    </xf>
    <xf numFmtId="165" fontId="27" fillId="0" borderId="15" xfId="0" applyNumberFormat="1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wrapText="1"/>
      <protection hidden="1"/>
    </xf>
    <xf numFmtId="0" fontId="1" fillId="3" borderId="12" xfId="0" applyFont="1" applyFill="1" applyBorder="1" applyAlignment="1" applyProtection="1">
      <alignment horizontal="left" vertical="center" wrapText="1"/>
      <protection hidden="1"/>
    </xf>
    <xf numFmtId="0" fontId="7" fillId="0" borderId="2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</cellXfs>
  <cellStyles count="1">
    <cellStyle name="Normal" xfId="0" builtinId="0"/>
  </cellStyles>
  <dxfs count="26">
    <dxf>
      <font>
        <b/>
        <i val="0"/>
        <color theme="0"/>
      </font>
      <fill>
        <patternFill>
          <bgColor rgb="FFC00000"/>
        </patternFill>
      </fill>
    </dxf>
    <dxf>
      <font>
        <color theme="0" tint="-0.14996795556505021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theme="0"/>
      </font>
      <fill>
        <patternFill>
          <bgColor rgb="FFC00000"/>
        </patternFill>
      </fill>
    </dxf>
    <dxf>
      <font>
        <b val="0"/>
        <i val="0"/>
        <color theme="0" tint="-4.9989318521683403E-2"/>
      </font>
      <fill>
        <patternFill patternType="solid">
          <bgColor theme="0" tint="-4.9989318521683403E-2"/>
        </patternFill>
      </fill>
    </dxf>
    <dxf>
      <font>
        <b/>
        <i/>
        <color rgb="FFC00000"/>
      </font>
    </dxf>
    <dxf>
      <font>
        <b/>
        <i val="0"/>
        <color theme="0"/>
      </font>
      <fill>
        <patternFill>
          <bgColor rgb="FFC00000"/>
        </patternFill>
      </fill>
    </dxf>
    <dxf>
      <font>
        <color theme="0" tint="-0.14996795556505021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/>
        <color rgb="FFC00000"/>
      </font>
    </dxf>
    <dxf>
      <font>
        <b/>
        <i/>
        <color rgb="FFC00000"/>
      </font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b/>
        <i val="0"/>
        <color theme="0"/>
      </font>
      <fill>
        <patternFill>
          <bgColor rgb="FFC00000"/>
        </patternFill>
      </fill>
    </dxf>
    <dxf>
      <font>
        <color theme="3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609600</xdr:colOff>
      <xdr:row>1</xdr:row>
      <xdr:rowOff>57150</xdr:rowOff>
    </xdr:from>
    <xdr:to>
      <xdr:col>20</xdr:col>
      <xdr:colOff>108587</xdr:colOff>
      <xdr:row>2</xdr:row>
      <xdr:rowOff>276225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DB53A9-6F09-9CE2-A297-0939FA086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25200" y="161925"/>
          <a:ext cx="2499362" cy="457200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619125</xdr:colOff>
      <xdr:row>1</xdr:row>
      <xdr:rowOff>66675</xdr:rowOff>
    </xdr:from>
    <xdr:to>
      <xdr:col>19</xdr:col>
      <xdr:colOff>114300</xdr:colOff>
      <xdr:row>2</xdr:row>
      <xdr:rowOff>285750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C3B05A-BC1F-41F3-A6ED-2173F6F21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7820025" y="171450"/>
          <a:ext cx="2438400" cy="457200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E3125-EAB0-45AF-80A4-0CC94A9EA4AF}">
  <dimension ref="A1:T12"/>
  <sheetViews>
    <sheetView showGridLines="0" workbookViewId="0">
      <selection sqref="A1:B1"/>
    </sheetView>
  </sheetViews>
  <sheetFormatPr defaultRowHeight="12.75" x14ac:dyDescent="0.25"/>
  <cols>
    <col min="1" max="1" width="9.140625" style="1"/>
    <col min="2" max="2" width="8.140625" style="1" customWidth="1"/>
    <col min="3" max="3" width="1" style="1" customWidth="1"/>
    <col min="4" max="4" width="23.140625" style="1" customWidth="1"/>
    <col min="5" max="5" width="9" style="1" customWidth="1"/>
    <col min="6" max="6" width="1.28515625" style="1" customWidth="1"/>
    <col min="7" max="7" width="6.42578125" style="1" customWidth="1"/>
    <col min="8" max="8" width="7.42578125" style="1" customWidth="1"/>
    <col min="9" max="9" width="31.7109375" style="1" customWidth="1"/>
    <col min="10" max="10" width="1.42578125" style="1" customWidth="1"/>
    <col min="11" max="11" width="9.140625" style="1"/>
    <col min="12" max="12" width="13" style="1" customWidth="1"/>
    <col min="13" max="13" width="11.7109375" style="1" customWidth="1"/>
    <col min="14" max="14" width="11.140625" style="1" customWidth="1"/>
    <col min="15" max="15" width="12.85546875" style="1" customWidth="1"/>
    <col min="16" max="16" width="1" style="1" customWidth="1"/>
    <col min="17" max="17" width="12.28515625" style="1" customWidth="1"/>
    <col min="18" max="18" width="0.7109375" style="1" customWidth="1"/>
    <col min="19" max="19" width="23.42578125" style="1" customWidth="1"/>
    <col min="20" max="20" width="12.85546875" style="1" customWidth="1"/>
    <col min="21" max="16384" width="9.140625" style="1"/>
  </cols>
  <sheetData>
    <row r="1" spans="1:20" s="6" customFormat="1" x14ac:dyDescent="0.2">
      <c r="A1" s="96" t="s">
        <v>2</v>
      </c>
      <c r="B1" s="96"/>
      <c r="D1" s="97" t="s">
        <v>0</v>
      </c>
      <c r="E1" s="98"/>
      <c r="G1" s="94" t="s">
        <v>1</v>
      </c>
      <c r="H1" s="95"/>
      <c r="I1" s="95"/>
      <c r="K1" s="96" t="s">
        <v>33</v>
      </c>
      <c r="L1" s="96"/>
      <c r="M1" s="96"/>
      <c r="N1" s="75" t="s">
        <v>31</v>
      </c>
      <c r="O1" s="75" t="s">
        <v>32</v>
      </c>
      <c r="Q1" s="6" t="s">
        <v>53</v>
      </c>
      <c r="S1" s="6" t="s">
        <v>84</v>
      </c>
      <c r="T1" s="89" t="s">
        <v>98</v>
      </c>
    </row>
    <row r="2" spans="1:20" x14ac:dyDescent="0.25">
      <c r="A2" s="76" t="s">
        <v>3</v>
      </c>
      <c r="B2" s="77">
        <v>1</v>
      </c>
      <c r="D2" s="78" t="s">
        <v>9</v>
      </c>
      <c r="E2" s="79">
        <v>11</v>
      </c>
      <c r="G2" s="79" t="s">
        <v>19</v>
      </c>
      <c r="H2" s="79">
        <v>111</v>
      </c>
      <c r="I2" s="78" t="s">
        <v>23</v>
      </c>
      <c r="K2" s="76" t="s">
        <v>4</v>
      </c>
      <c r="L2" s="80"/>
      <c r="M2" s="81" t="str">
        <f>IF(L2=0,"",L2/$L$8)</f>
        <v/>
      </c>
      <c r="N2" s="82"/>
      <c r="O2" s="83" t="str">
        <f>IF(N2=0,"",$L$10*N2)</f>
        <v/>
      </c>
      <c r="Q2" s="76" t="s">
        <v>54</v>
      </c>
      <c r="S2" s="76" t="s">
        <v>85</v>
      </c>
      <c r="T2" s="89"/>
    </row>
    <row r="3" spans="1:20" x14ac:dyDescent="0.25">
      <c r="A3" s="76" t="s">
        <v>7</v>
      </c>
      <c r="B3" s="77">
        <v>2</v>
      </c>
      <c r="D3" s="78" t="s">
        <v>10</v>
      </c>
      <c r="E3" s="79">
        <v>12</v>
      </c>
      <c r="G3" s="79" t="s">
        <v>20</v>
      </c>
      <c r="H3" s="79">
        <v>222</v>
      </c>
      <c r="I3" s="78" t="s">
        <v>24</v>
      </c>
      <c r="K3" s="76" t="s">
        <v>5</v>
      </c>
      <c r="L3" s="80"/>
      <c r="M3" s="81" t="str">
        <f t="shared" ref="M3:M7" si="0">IF(L3=0,"",L3/$L$8)</f>
        <v/>
      </c>
      <c r="N3" s="82"/>
      <c r="O3" s="83" t="str">
        <f t="shared" ref="O3:O7" si="1">IF(N3=0,"",$L$10*N3)</f>
        <v/>
      </c>
      <c r="Q3" s="84">
        <v>0.06</v>
      </c>
      <c r="S3" s="76" t="s">
        <v>86</v>
      </c>
    </row>
    <row r="4" spans="1:20" x14ac:dyDescent="0.25">
      <c r="A4" s="76" t="s">
        <v>8</v>
      </c>
      <c r="B4" s="77">
        <v>3</v>
      </c>
      <c r="D4" s="78" t="s">
        <v>11</v>
      </c>
      <c r="E4" s="79">
        <v>22</v>
      </c>
      <c r="G4" s="79" t="s">
        <v>21</v>
      </c>
      <c r="H4" s="79">
        <v>333</v>
      </c>
      <c r="I4" s="78" t="s">
        <v>25</v>
      </c>
      <c r="K4" s="76" t="s">
        <v>3</v>
      </c>
      <c r="L4" s="85">
        <v>86476</v>
      </c>
      <c r="M4" s="81">
        <f t="shared" si="0"/>
        <v>0.15410249145072966</v>
      </c>
      <c r="N4" s="82">
        <v>0.17</v>
      </c>
      <c r="O4" s="83">
        <f t="shared" si="1"/>
        <v>84745</v>
      </c>
      <c r="Q4" s="84">
        <v>0.13</v>
      </c>
      <c r="S4" s="76" t="s">
        <v>87</v>
      </c>
    </row>
    <row r="5" spans="1:20" x14ac:dyDescent="0.25">
      <c r="A5" s="76"/>
      <c r="B5" s="77">
        <v>4</v>
      </c>
      <c r="D5" s="78" t="s">
        <v>12</v>
      </c>
      <c r="E5" s="79">
        <v>23</v>
      </c>
      <c r="G5" s="79" t="s">
        <v>22</v>
      </c>
      <c r="H5" s="79">
        <v>444</v>
      </c>
      <c r="I5" s="78" t="s">
        <v>26</v>
      </c>
      <c r="K5" s="76" t="s">
        <v>6</v>
      </c>
      <c r="L5" s="80"/>
      <c r="M5" s="81" t="str">
        <f t="shared" si="0"/>
        <v/>
      </c>
      <c r="N5" s="82"/>
      <c r="O5" s="83" t="str">
        <f t="shared" si="1"/>
        <v/>
      </c>
      <c r="Q5" s="84">
        <v>0.23</v>
      </c>
      <c r="S5" s="76" t="s">
        <v>88</v>
      </c>
    </row>
    <row r="6" spans="1:20" x14ac:dyDescent="0.25">
      <c r="A6" s="76"/>
      <c r="B6" s="77">
        <v>5</v>
      </c>
      <c r="D6" s="78" t="s">
        <v>13</v>
      </c>
      <c r="E6" s="79">
        <v>33</v>
      </c>
      <c r="G6" s="79"/>
      <c r="H6" s="79"/>
      <c r="I6" s="78"/>
      <c r="K6" s="76" t="s">
        <v>7</v>
      </c>
      <c r="L6" s="85">
        <v>285497</v>
      </c>
      <c r="M6" s="81">
        <f t="shared" si="0"/>
        <v>0.50876311348476988</v>
      </c>
      <c r="N6" s="82">
        <v>0.48</v>
      </c>
      <c r="O6" s="83">
        <f t="shared" si="1"/>
        <v>239280</v>
      </c>
      <c r="Q6" s="84"/>
      <c r="S6" s="76" t="s">
        <v>89</v>
      </c>
    </row>
    <row r="7" spans="1:20" x14ac:dyDescent="0.25">
      <c r="A7" s="76"/>
      <c r="B7" s="77">
        <v>6</v>
      </c>
      <c r="D7" s="78" t="s">
        <v>14</v>
      </c>
      <c r="E7" s="79">
        <v>34</v>
      </c>
      <c r="G7" s="79"/>
      <c r="H7" s="79"/>
      <c r="I7" s="78"/>
      <c r="K7" s="76" t="s">
        <v>8</v>
      </c>
      <c r="L7" s="85">
        <v>189186</v>
      </c>
      <c r="M7" s="81">
        <f t="shared" si="0"/>
        <v>0.33713439506450044</v>
      </c>
      <c r="N7" s="82">
        <v>0.35</v>
      </c>
      <c r="O7" s="83">
        <f t="shared" si="1"/>
        <v>174475</v>
      </c>
      <c r="S7" s="76"/>
    </row>
    <row r="8" spans="1:20" x14ac:dyDescent="0.25">
      <c r="A8" s="76"/>
      <c r="B8" s="77"/>
      <c r="D8" s="78" t="s">
        <v>15</v>
      </c>
      <c r="E8" s="79">
        <v>44</v>
      </c>
      <c r="K8" s="86" t="s">
        <v>29</v>
      </c>
      <c r="L8" s="83">
        <f>SUM(L2:L7)</f>
        <v>561159</v>
      </c>
      <c r="M8" s="81">
        <f>SUM(M2:M7)</f>
        <v>1</v>
      </c>
      <c r="N8" s="81">
        <f>SUM(N2:N7)</f>
        <v>1</v>
      </c>
      <c r="O8" s="87">
        <f>SUM(O2:O7)</f>
        <v>498500</v>
      </c>
      <c r="S8" s="76"/>
    </row>
    <row r="9" spans="1:20" x14ac:dyDescent="0.25">
      <c r="D9" s="78" t="s">
        <v>16</v>
      </c>
      <c r="E9" s="79">
        <v>45</v>
      </c>
      <c r="S9" s="76"/>
    </row>
    <row r="10" spans="1:20" x14ac:dyDescent="0.2">
      <c r="D10" s="78" t="s">
        <v>17</v>
      </c>
      <c r="E10" s="79">
        <v>55</v>
      </c>
      <c r="K10" s="88" t="s">
        <v>31</v>
      </c>
      <c r="L10" s="80">
        <v>498500</v>
      </c>
      <c r="S10" s="76"/>
    </row>
    <row r="11" spans="1:20" x14ac:dyDescent="0.25">
      <c r="D11" s="78" t="s">
        <v>18</v>
      </c>
      <c r="E11" s="79">
        <v>56</v>
      </c>
      <c r="S11" s="76"/>
    </row>
    <row r="12" spans="1:20" x14ac:dyDescent="0.25">
      <c r="D12" s="78"/>
      <c r="E12" s="79"/>
    </row>
  </sheetData>
  <sheetProtection algorithmName="SHA-512" hashValue="83rEFsG9VNrjWm2eA5e1NNDBKV95eM8PlZ1XCyVdxlMC5mwxux1k6YN78QGA96vc5w9PLyq4QWyymLaFTJrIKw==" saltValue="jfrP8NejiMXIduW6OE8/wg==" spinCount="100000" sheet="1" objects="1" scenarios="1"/>
  <mergeCells count="4">
    <mergeCell ref="G1:I1"/>
    <mergeCell ref="K1:M1"/>
    <mergeCell ref="D1:E1"/>
    <mergeCell ref="A1:B1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AFF16-E516-4EBC-9883-EB1D71719B42}">
  <dimension ref="C1:S113"/>
  <sheetViews>
    <sheetView showGridLines="0" tabSelected="1" workbookViewId="0">
      <pane ySplit="8" topLeftCell="A9" activePane="bottomLeft" state="frozen"/>
      <selection pane="bottomLeft" activeCell="E7" sqref="E7:Q7"/>
    </sheetView>
  </sheetViews>
  <sheetFormatPr defaultRowHeight="12.75" x14ac:dyDescent="0.25"/>
  <cols>
    <col min="1" max="1" width="2.28515625" style="1" customWidth="1"/>
    <col min="2" max="2" width="0.85546875" style="1" customWidth="1"/>
    <col min="3" max="3" width="6.140625" style="1" customWidth="1"/>
    <col min="4" max="4" width="24.42578125" style="1" bestFit="1" customWidth="1"/>
    <col min="5" max="8" width="10.7109375" style="1" customWidth="1"/>
    <col min="9" max="9" width="0.42578125" style="1" customWidth="1"/>
    <col min="10" max="13" width="12.7109375" style="1" customWidth="1"/>
    <col min="14" max="14" width="0.42578125" style="1" customWidth="1"/>
    <col min="15" max="19" width="14.7109375" style="1" customWidth="1"/>
    <col min="20" max="20" width="0.85546875" style="1" customWidth="1"/>
    <col min="21" max="21" width="9.140625" style="1" customWidth="1"/>
    <col min="22" max="16384" width="9.140625" style="1"/>
  </cols>
  <sheetData>
    <row r="1" spans="3:19" ht="8.25" customHeight="1" x14ac:dyDescent="0.25"/>
    <row r="2" spans="3:19" ht="18.75" customHeight="1" x14ac:dyDescent="0.25">
      <c r="C2" s="148" t="s">
        <v>99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3:19" s="25" customFormat="1" ht="26.25" x14ac:dyDescent="0.25">
      <c r="C3" s="147" t="s">
        <v>36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</row>
    <row r="4" spans="3:19" ht="23.25" x14ac:dyDescent="0.25">
      <c r="C4" s="150" t="s">
        <v>55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2"/>
    </row>
    <row r="5" spans="3:19" ht="3.7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3:19" s="4" customFormat="1" ht="12.75" customHeight="1" x14ac:dyDescent="0.2">
      <c r="C6" s="3"/>
      <c r="D6" s="3"/>
      <c r="E6" s="112" t="s">
        <v>40</v>
      </c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46" t="s">
        <v>51</v>
      </c>
      <c r="S6" s="146"/>
    </row>
    <row r="7" spans="3:19" s="5" customFormat="1" ht="15" x14ac:dyDescent="0.25">
      <c r="C7" s="101" t="s">
        <v>39</v>
      </c>
      <c r="D7" s="101"/>
      <c r="E7" s="143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5"/>
      <c r="R7" s="143"/>
      <c r="S7" s="145"/>
    </row>
    <row r="8" spans="3:19" ht="17.25" customHeight="1" x14ac:dyDescent="0.2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19" ht="23.25" x14ac:dyDescent="0.25">
      <c r="C9" s="135" t="s">
        <v>45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</row>
    <row r="10" spans="3:19" ht="5.25" customHeight="1" x14ac:dyDescent="0.25"/>
    <row r="11" spans="3:19" ht="18.75" x14ac:dyDescent="0.3">
      <c r="C11" s="127" t="s">
        <v>47</v>
      </c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</row>
    <row r="12" spans="3:19" ht="9.9499999999999993" customHeight="1" x14ac:dyDescent="0.25"/>
    <row r="13" spans="3:19" ht="18.75" x14ac:dyDescent="0.25">
      <c r="C13" s="131" t="s">
        <v>38</v>
      </c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3"/>
    </row>
    <row r="14" spans="3:19" ht="5.25" customHeight="1" x14ac:dyDescent="0.25"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</row>
    <row r="15" spans="3:19" ht="12.75" customHeight="1" thickBot="1" x14ac:dyDescent="0.25">
      <c r="C15" s="106" t="s">
        <v>97</v>
      </c>
      <c r="D15" s="106"/>
      <c r="E15" s="130" t="s">
        <v>41</v>
      </c>
      <c r="F15" s="130"/>
      <c r="G15" s="130"/>
      <c r="H15" s="130"/>
      <c r="I15" s="16"/>
      <c r="J15" s="130" t="s">
        <v>42</v>
      </c>
      <c r="K15" s="130"/>
      <c r="L15" s="130"/>
      <c r="M15" s="130"/>
      <c r="N15" s="16"/>
      <c r="O15" s="130" t="s">
        <v>47</v>
      </c>
      <c r="P15" s="130"/>
      <c r="Q15" s="130"/>
      <c r="R15" s="130"/>
      <c r="S15" s="130"/>
    </row>
    <row r="16" spans="3:19" ht="4.5" customHeight="1" x14ac:dyDescent="0.2">
      <c r="C16" s="104"/>
      <c r="D16" s="105"/>
      <c r="E16" s="104"/>
      <c r="F16" s="129"/>
      <c r="G16" s="129"/>
      <c r="H16" s="105"/>
      <c r="I16" s="16"/>
      <c r="J16" s="104"/>
      <c r="K16" s="129"/>
      <c r="L16" s="129"/>
      <c r="M16" s="105"/>
      <c r="N16" s="16"/>
      <c r="O16" s="104"/>
      <c r="P16" s="129"/>
      <c r="Q16" s="129"/>
      <c r="R16" s="129"/>
      <c r="S16" s="105"/>
    </row>
    <row r="17" spans="3:19" ht="3.75" customHeight="1" x14ac:dyDescent="0.25"/>
    <row r="18" spans="3:19" s="8" customFormat="1" ht="15.75" x14ac:dyDescent="0.25">
      <c r="C18" s="139" t="s">
        <v>28</v>
      </c>
      <c r="D18" s="139" t="s">
        <v>27</v>
      </c>
      <c r="E18" s="142" t="s">
        <v>1</v>
      </c>
      <c r="F18" s="142"/>
      <c r="G18" s="142"/>
      <c r="H18" s="142"/>
      <c r="I18" s="1"/>
      <c r="J18" s="142" t="s">
        <v>1</v>
      </c>
      <c r="K18" s="142"/>
      <c r="L18" s="142"/>
      <c r="M18" s="142"/>
      <c r="N18" s="1"/>
      <c r="O18" s="128" t="s">
        <v>1</v>
      </c>
      <c r="P18" s="128"/>
      <c r="Q18" s="128"/>
      <c r="R18" s="128"/>
      <c r="S18" s="128" t="s">
        <v>29</v>
      </c>
    </row>
    <row r="19" spans="3:19" s="8" customFormat="1" ht="15.75" x14ac:dyDescent="0.25">
      <c r="C19" s="140"/>
      <c r="D19" s="140"/>
      <c r="E19" s="7" t="s">
        <v>19</v>
      </c>
      <c r="F19" s="7" t="s">
        <v>20</v>
      </c>
      <c r="G19" s="7" t="s">
        <v>21</v>
      </c>
      <c r="H19" s="7" t="s">
        <v>22</v>
      </c>
      <c r="I19" s="1"/>
      <c r="J19" s="7" t="s">
        <v>19</v>
      </c>
      <c r="K19" s="7" t="s">
        <v>20</v>
      </c>
      <c r="L19" s="7" t="s">
        <v>21</v>
      </c>
      <c r="M19" s="7" t="s">
        <v>22</v>
      </c>
      <c r="N19" s="1"/>
      <c r="O19" s="21" t="s">
        <v>19</v>
      </c>
      <c r="P19" s="21" t="s">
        <v>20</v>
      </c>
      <c r="Q19" s="21" t="s">
        <v>21</v>
      </c>
      <c r="R19" s="21" t="s">
        <v>22</v>
      </c>
      <c r="S19" s="128"/>
    </row>
    <row r="20" spans="3:19" s="8" customFormat="1" ht="15.75" x14ac:dyDescent="0.25">
      <c r="C20" s="141"/>
      <c r="D20" s="141"/>
      <c r="E20" s="15" t="s">
        <v>23</v>
      </c>
      <c r="F20" s="15" t="s">
        <v>24</v>
      </c>
      <c r="G20" s="15" t="s">
        <v>25</v>
      </c>
      <c r="H20" s="15" t="s">
        <v>26</v>
      </c>
      <c r="I20" s="1"/>
      <c r="J20" s="15" t="s">
        <v>23</v>
      </c>
      <c r="K20" s="15" t="s">
        <v>24</v>
      </c>
      <c r="L20" s="15" t="s">
        <v>25</v>
      </c>
      <c r="M20" s="15" t="s">
        <v>26</v>
      </c>
      <c r="N20" s="1"/>
      <c r="O20" s="22" t="s">
        <v>23</v>
      </c>
      <c r="P20" s="22" t="s">
        <v>24</v>
      </c>
      <c r="Q20" s="22" t="s">
        <v>25</v>
      </c>
      <c r="R20" s="22" t="s">
        <v>26</v>
      </c>
      <c r="S20" s="128"/>
    </row>
    <row r="21" spans="3:19" s="8" customFormat="1" ht="15" customHeight="1" x14ac:dyDescent="0.25">
      <c r="C21" s="9">
        <v>1</v>
      </c>
      <c r="D21" s="10" t="s">
        <v>9</v>
      </c>
      <c r="E21" s="11">
        <v>220</v>
      </c>
      <c r="F21" s="11"/>
      <c r="G21" s="11"/>
      <c r="H21" s="11"/>
      <c r="I21" s="1"/>
      <c r="J21" s="17"/>
      <c r="K21" s="17"/>
      <c r="L21" s="17"/>
      <c r="M21" s="17"/>
      <c r="N21" s="1"/>
      <c r="O21" s="19" t="str">
        <f>IF($E$7=0,"",IF($R$7=0,"",IF(J21=0,"",E21*J21)))</f>
        <v/>
      </c>
      <c r="P21" s="19" t="str">
        <f t="shared" ref="P21:R21" si="0">IF($E$7=0,"",IF($R$7=0,"",IF(K21=0,"",F21*K21)))</f>
        <v/>
      </c>
      <c r="Q21" s="19" t="str">
        <f t="shared" si="0"/>
        <v/>
      </c>
      <c r="R21" s="19" t="str">
        <f t="shared" si="0"/>
        <v/>
      </c>
      <c r="S21" s="20" t="str">
        <f>IF(COUNTBLANK($J21:$M21)&gt;0,"",SUM($O21:$R21))</f>
        <v/>
      </c>
    </row>
    <row r="22" spans="3:19" s="8" customFormat="1" ht="15" customHeight="1" x14ac:dyDescent="0.25">
      <c r="C22" s="9">
        <v>2</v>
      </c>
      <c r="D22" s="10" t="s">
        <v>10</v>
      </c>
      <c r="E22" s="11">
        <v>374</v>
      </c>
      <c r="F22" s="11">
        <v>55</v>
      </c>
      <c r="G22" s="11"/>
      <c r="H22" s="11"/>
      <c r="I22" s="1"/>
      <c r="J22" s="17"/>
      <c r="K22" s="17"/>
      <c r="L22" s="17"/>
      <c r="M22" s="17"/>
      <c r="N22" s="1"/>
      <c r="O22" s="19" t="str">
        <f t="shared" ref="O22:O30" si="1">IF($E$7=0,"",IF($R$7=0,"",IF(J22=0,"",E22*J22)))</f>
        <v/>
      </c>
      <c r="P22" s="19" t="str">
        <f t="shared" ref="P22:P30" si="2">IF($E$7=0,"",IF($R$7=0,"",IF(K22=0,"",F22*K22)))</f>
        <v/>
      </c>
      <c r="Q22" s="19" t="str">
        <f t="shared" ref="Q22:Q30" si="3">IF($E$7=0,"",IF($R$7=0,"",IF(L22=0,"",G22*L22)))</f>
        <v/>
      </c>
      <c r="R22" s="19" t="str">
        <f t="shared" ref="R22:R30" si="4">IF($E$7=0,"",IF($R$7=0,"",IF(M22=0,"",H22*M22)))</f>
        <v/>
      </c>
      <c r="S22" s="20" t="str">
        <f t="shared" ref="S22:S30" si="5">IF(COUNTBLANK($J22:$M22)&gt;0,"",SUM($O22:$R22))</f>
        <v/>
      </c>
    </row>
    <row r="23" spans="3:19" s="8" customFormat="1" ht="15" customHeight="1" x14ac:dyDescent="0.25">
      <c r="C23" s="9">
        <v>3</v>
      </c>
      <c r="D23" s="10" t="s">
        <v>11</v>
      </c>
      <c r="E23" s="11">
        <v>29</v>
      </c>
      <c r="F23" s="11">
        <v>18</v>
      </c>
      <c r="G23" s="11"/>
      <c r="H23" s="11"/>
      <c r="I23" s="1"/>
      <c r="J23" s="17"/>
      <c r="K23" s="17"/>
      <c r="L23" s="17"/>
      <c r="M23" s="17"/>
      <c r="N23" s="12"/>
      <c r="O23" s="19" t="str">
        <f t="shared" si="1"/>
        <v/>
      </c>
      <c r="P23" s="19" t="str">
        <f t="shared" si="2"/>
        <v/>
      </c>
      <c r="Q23" s="19" t="str">
        <f t="shared" si="3"/>
        <v/>
      </c>
      <c r="R23" s="19" t="str">
        <f t="shared" si="4"/>
        <v/>
      </c>
      <c r="S23" s="20" t="str">
        <f t="shared" si="5"/>
        <v/>
      </c>
    </row>
    <row r="24" spans="3:19" s="8" customFormat="1" ht="15" customHeight="1" x14ac:dyDescent="0.25">
      <c r="C24" s="9">
        <v>4</v>
      </c>
      <c r="D24" s="10" t="s">
        <v>12</v>
      </c>
      <c r="E24" s="11"/>
      <c r="F24" s="11"/>
      <c r="G24" s="11"/>
      <c r="H24" s="11"/>
      <c r="I24" s="1"/>
      <c r="J24" s="17"/>
      <c r="K24" s="17"/>
      <c r="L24" s="17"/>
      <c r="M24" s="17"/>
      <c r="N24" s="12"/>
      <c r="O24" s="19" t="str">
        <f t="shared" si="1"/>
        <v/>
      </c>
      <c r="P24" s="19" t="str">
        <f t="shared" si="2"/>
        <v/>
      </c>
      <c r="Q24" s="19" t="str">
        <f t="shared" si="3"/>
        <v/>
      </c>
      <c r="R24" s="19" t="str">
        <f t="shared" si="4"/>
        <v/>
      </c>
      <c r="S24" s="20" t="str">
        <f t="shared" si="5"/>
        <v/>
      </c>
    </row>
    <row r="25" spans="3:19" s="8" customFormat="1" ht="15" customHeight="1" x14ac:dyDescent="0.25">
      <c r="C25" s="9">
        <v>5</v>
      </c>
      <c r="D25" s="10" t="s">
        <v>13</v>
      </c>
      <c r="E25" s="11"/>
      <c r="F25" s="11"/>
      <c r="G25" s="11"/>
      <c r="H25" s="11"/>
      <c r="I25" s="1"/>
      <c r="J25" s="17"/>
      <c r="K25" s="17"/>
      <c r="L25" s="17"/>
      <c r="M25" s="17"/>
      <c r="N25" s="12"/>
      <c r="O25" s="19" t="str">
        <f t="shared" si="1"/>
        <v/>
      </c>
      <c r="P25" s="19" t="str">
        <f t="shared" si="2"/>
        <v/>
      </c>
      <c r="Q25" s="19" t="str">
        <f t="shared" si="3"/>
        <v/>
      </c>
      <c r="R25" s="19" t="str">
        <f t="shared" si="4"/>
        <v/>
      </c>
      <c r="S25" s="20" t="str">
        <f t="shared" si="5"/>
        <v/>
      </c>
    </row>
    <row r="26" spans="3:19" s="8" customFormat="1" ht="15" customHeight="1" x14ac:dyDescent="0.25">
      <c r="C26" s="9">
        <v>6</v>
      </c>
      <c r="D26" s="10" t="s">
        <v>14</v>
      </c>
      <c r="E26" s="11"/>
      <c r="F26" s="11"/>
      <c r="G26" s="11"/>
      <c r="H26" s="11"/>
      <c r="I26" s="12"/>
      <c r="J26" s="17"/>
      <c r="K26" s="17"/>
      <c r="L26" s="17"/>
      <c r="M26" s="17"/>
      <c r="N26" s="12"/>
      <c r="O26" s="19" t="str">
        <f t="shared" si="1"/>
        <v/>
      </c>
      <c r="P26" s="19" t="str">
        <f t="shared" si="2"/>
        <v/>
      </c>
      <c r="Q26" s="19" t="str">
        <f t="shared" si="3"/>
        <v/>
      </c>
      <c r="R26" s="19" t="str">
        <f t="shared" si="4"/>
        <v/>
      </c>
      <c r="S26" s="20" t="str">
        <f t="shared" si="5"/>
        <v/>
      </c>
    </row>
    <row r="27" spans="3:19" s="8" customFormat="1" ht="15" customHeight="1" x14ac:dyDescent="0.25">
      <c r="C27" s="9">
        <v>7</v>
      </c>
      <c r="D27" s="10" t="s">
        <v>15</v>
      </c>
      <c r="E27" s="11"/>
      <c r="F27" s="11"/>
      <c r="G27" s="11"/>
      <c r="H27" s="11"/>
      <c r="I27" s="12"/>
      <c r="J27" s="17"/>
      <c r="K27" s="17"/>
      <c r="L27" s="17"/>
      <c r="M27" s="17"/>
      <c r="N27" s="12"/>
      <c r="O27" s="19" t="str">
        <f t="shared" si="1"/>
        <v/>
      </c>
      <c r="P27" s="19" t="str">
        <f t="shared" si="2"/>
        <v/>
      </c>
      <c r="Q27" s="19" t="str">
        <f t="shared" si="3"/>
        <v/>
      </c>
      <c r="R27" s="19" t="str">
        <f t="shared" si="4"/>
        <v/>
      </c>
      <c r="S27" s="20" t="str">
        <f t="shared" si="5"/>
        <v/>
      </c>
    </row>
    <row r="28" spans="3:19" s="8" customFormat="1" ht="15" customHeight="1" x14ac:dyDescent="0.25">
      <c r="C28" s="9">
        <v>8</v>
      </c>
      <c r="D28" s="10" t="s">
        <v>16</v>
      </c>
      <c r="E28" s="11"/>
      <c r="F28" s="11"/>
      <c r="G28" s="11"/>
      <c r="H28" s="11"/>
      <c r="I28" s="12"/>
      <c r="J28" s="17"/>
      <c r="K28" s="17"/>
      <c r="L28" s="17"/>
      <c r="M28" s="17"/>
      <c r="N28" s="12"/>
      <c r="O28" s="19" t="str">
        <f t="shared" si="1"/>
        <v/>
      </c>
      <c r="P28" s="19" t="str">
        <f t="shared" si="2"/>
        <v/>
      </c>
      <c r="Q28" s="19" t="str">
        <f t="shared" si="3"/>
        <v/>
      </c>
      <c r="R28" s="19" t="str">
        <f t="shared" si="4"/>
        <v/>
      </c>
      <c r="S28" s="20" t="str">
        <f t="shared" si="5"/>
        <v/>
      </c>
    </row>
    <row r="29" spans="3:19" s="8" customFormat="1" ht="15" customHeight="1" x14ac:dyDescent="0.25">
      <c r="C29" s="9">
        <v>9</v>
      </c>
      <c r="D29" s="10" t="s">
        <v>17</v>
      </c>
      <c r="E29" s="11"/>
      <c r="F29" s="11"/>
      <c r="G29" s="11"/>
      <c r="H29" s="11"/>
      <c r="I29" s="12"/>
      <c r="J29" s="17"/>
      <c r="K29" s="17"/>
      <c r="L29" s="17"/>
      <c r="M29" s="17"/>
      <c r="N29" s="12"/>
      <c r="O29" s="19" t="str">
        <f t="shared" si="1"/>
        <v/>
      </c>
      <c r="P29" s="19" t="str">
        <f t="shared" si="2"/>
        <v/>
      </c>
      <c r="Q29" s="19" t="str">
        <f t="shared" si="3"/>
        <v/>
      </c>
      <c r="R29" s="19" t="str">
        <f t="shared" si="4"/>
        <v/>
      </c>
      <c r="S29" s="20" t="str">
        <f t="shared" si="5"/>
        <v/>
      </c>
    </row>
    <row r="30" spans="3:19" s="8" customFormat="1" ht="15" customHeight="1" x14ac:dyDescent="0.25">
      <c r="C30" s="9">
        <v>10</v>
      </c>
      <c r="D30" s="10" t="s">
        <v>18</v>
      </c>
      <c r="E30" s="11"/>
      <c r="F30" s="11"/>
      <c r="G30" s="11"/>
      <c r="H30" s="11"/>
      <c r="I30" s="12"/>
      <c r="J30" s="17"/>
      <c r="K30" s="17"/>
      <c r="L30" s="17"/>
      <c r="M30" s="17"/>
      <c r="N30" s="12"/>
      <c r="O30" s="19" t="str">
        <f t="shared" si="1"/>
        <v/>
      </c>
      <c r="P30" s="19" t="str">
        <f t="shared" si="2"/>
        <v/>
      </c>
      <c r="Q30" s="19" t="str">
        <f t="shared" si="3"/>
        <v/>
      </c>
      <c r="R30" s="19" t="str">
        <f t="shared" si="4"/>
        <v/>
      </c>
      <c r="S30" s="20" t="str">
        <f t="shared" si="5"/>
        <v/>
      </c>
    </row>
    <row r="31" spans="3:19" ht="5.25" customHeight="1" x14ac:dyDescent="0.2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3:19" ht="15" x14ac:dyDescent="0.2">
      <c r="C32" s="125" t="s">
        <v>30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8"/>
      <c r="O32" s="19" t="str">
        <f>IF(COUNTIF(O21:O30,"")&gt;0,"",SUM(O21:O30))</f>
        <v/>
      </c>
      <c r="P32" s="19" t="str">
        <f t="shared" ref="P32:R32" si="6">IF(COUNTIF(P21:P30,"")&gt;0,"",SUM(P21:P30))</f>
        <v/>
      </c>
      <c r="Q32" s="19" t="str">
        <f t="shared" si="6"/>
        <v/>
      </c>
      <c r="R32" s="19" t="str">
        <f t="shared" si="6"/>
        <v/>
      </c>
      <c r="S32" s="20" t="str">
        <f>IF($E$7=0,"",IF($R$7=0,"",IF(COUNTIF(S21:S30,"")&gt;0,"",SUM(S21:S30))))</f>
        <v/>
      </c>
    </row>
    <row r="33" spans="3:19" ht="9.9499999999999993" customHeight="1" x14ac:dyDescent="0.2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3:19" ht="18.75" x14ac:dyDescent="0.25">
      <c r="C34" s="131" t="s">
        <v>43</v>
      </c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3"/>
    </row>
    <row r="35" spans="3:19" ht="5.25" customHeight="1" x14ac:dyDescent="0.25"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</row>
    <row r="36" spans="3:19" ht="12.75" customHeight="1" thickBot="1" x14ac:dyDescent="0.25">
      <c r="C36" s="106" t="s">
        <v>97</v>
      </c>
      <c r="D36" s="106"/>
      <c r="E36" s="130" t="s">
        <v>41</v>
      </c>
      <c r="F36" s="130"/>
      <c r="G36" s="130"/>
      <c r="H36" s="130"/>
      <c r="I36" s="16"/>
      <c r="J36" s="130" t="s">
        <v>42</v>
      </c>
      <c r="K36" s="130"/>
      <c r="L36" s="130"/>
      <c r="M36" s="130"/>
      <c r="N36" s="16"/>
      <c r="O36" s="130" t="s">
        <v>47</v>
      </c>
      <c r="P36" s="130"/>
      <c r="Q36" s="130"/>
      <c r="R36" s="130"/>
      <c r="S36" s="130"/>
    </row>
    <row r="37" spans="3:19" ht="4.5" customHeight="1" x14ac:dyDescent="0.2">
      <c r="C37" s="104"/>
      <c r="D37" s="105"/>
      <c r="E37" s="104"/>
      <c r="F37" s="129"/>
      <c r="G37" s="129"/>
      <c r="H37" s="105"/>
      <c r="I37" s="16"/>
      <c r="J37" s="104"/>
      <c r="K37" s="129"/>
      <c r="L37" s="129"/>
      <c r="M37" s="105"/>
      <c r="N37" s="16"/>
      <c r="O37" s="104"/>
      <c r="P37" s="129"/>
      <c r="Q37" s="129"/>
      <c r="R37" s="129"/>
      <c r="S37" s="105"/>
    </row>
    <row r="38" spans="3:19" ht="3.75" customHeight="1" x14ac:dyDescent="0.25"/>
    <row r="39" spans="3:19" s="8" customFormat="1" ht="15.75" x14ac:dyDescent="0.25">
      <c r="C39" s="139" t="s">
        <v>28</v>
      </c>
      <c r="D39" s="139" t="s">
        <v>27</v>
      </c>
      <c r="E39" s="142" t="s">
        <v>1</v>
      </c>
      <c r="F39" s="142"/>
      <c r="G39" s="142"/>
      <c r="H39" s="142"/>
      <c r="I39" s="1"/>
      <c r="J39" s="142" t="s">
        <v>1</v>
      </c>
      <c r="K39" s="142"/>
      <c r="L39" s="142"/>
      <c r="M39" s="142"/>
      <c r="N39" s="1"/>
      <c r="O39" s="128" t="s">
        <v>1</v>
      </c>
      <c r="P39" s="128"/>
      <c r="Q39" s="128"/>
      <c r="R39" s="128"/>
      <c r="S39" s="128" t="s">
        <v>29</v>
      </c>
    </row>
    <row r="40" spans="3:19" s="8" customFormat="1" ht="15.75" x14ac:dyDescent="0.25">
      <c r="C40" s="140"/>
      <c r="D40" s="140"/>
      <c r="E40" s="7" t="s">
        <v>19</v>
      </c>
      <c r="F40" s="7" t="s">
        <v>20</v>
      </c>
      <c r="G40" s="7" t="s">
        <v>21</v>
      </c>
      <c r="H40" s="7" t="s">
        <v>22</v>
      </c>
      <c r="I40" s="1"/>
      <c r="J40" s="7" t="s">
        <v>19</v>
      </c>
      <c r="K40" s="7" t="s">
        <v>20</v>
      </c>
      <c r="L40" s="7" t="s">
        <v>21</v>
      </c>
      <c r="M40" s="7" t="s">
        <v>22</v>
      </c>
      <c r="N40" s="1"/>
      <c r="O40" s="21" t="s">
        <v>19</v>
      </c>
      <c r="P40" s="21" t="s">
        <v>20</v>
      </c>
      <c r="Q40" s="21" t="s">
        <v>21</v>
      </c>
      <c r="R40" s="21" t="s">
        <v>22</v>
      </c>
      <c r="S40" s="128"/>
    </row>
    <row r="41" spans="3:19" s="8" customFormat="1" ht="15.75" x14ac:dyDescent="0.25">
      <c r="C41" s="141"/>
      <c r="D41" s="141"/>
      <c r="E41" s="15" t="s">
        <v>23</v>
      </c>
      <c r="F41" s="15" t="s">
        <v>24</v>
      </c>
      <c r="G41" s="15" t="s">
        <v>25</v>
      </c>
      <c r="H41" s="15" t="s">
        <v>26</v>
      </c>
      <c r="I41" s="1"/>
      <c r="J41" s="15" t="s">
        <v>23</v>
      </c>
      <c r="K41" s="15" t="s">
        <v>24</v>
      </c>
      <c r="L41" s="15" t="s">
        <v>25</v>
      </c>
      <c r="M41" s="15" t="s">
        <v>26</v>
      </c>
      <c r="N41" s="1"/>
      <c r="O41" s="22" t="s">
        <v>23</v>
      </c>
      <c r="P41" s="22" t="s">
        <v>24</v>
      </c>
      <c r="Q41" s="22" t="s">
        <v>25</v>
      </c>
      <c r="R41" s="22" t="s">
        <v>26</v>
      </c>
      <c r="S41" s="128"/>
    </row>
    <row r="42" spans="3:19" s="8" customFormat="1" ht="15" customHeight="1" x14ac:dyDescent="0.25">
      <c r="C42" s="9">
        <v>1</v>
      </c>
      <c r="D42" s="10" t="s">
        <v>9</v>
      </c>
      <c r="E42" s="11">
        <v>202</v>
      </c>
      <c r="F42" s="11"/>
      <c r="G42" s="11"/>
      <c r="H42" s="11">
        <v>11</v>
      </c>
      <c r="I42" s="1"/>
      <c r="J42" s="17"/>
      <c r="K42" s="17"/>
      <c r="L42" s="17"/>
      <c r="M42" s="17"/>
      <c r="N42" s="1"/>
      <c r="O42" s="19" t="str">
        <f>IF($E$7=0,"",IF($R$7=0,"",IF(J42=0,"",E42*J42)))</f>
        <v/>
      </c>
      <c r="P42" s="19" t="str">
        <f t="shared" ref="P42:P51" si="7">IF($E$7=0,"",IF($R$7=0,"",IF(K42=0,"",F42*K42)))</f>
        <v/>
      </c>
      <c r="Q42" s="19" t="str">
        <f t="shared" ref="Q42:Q51" si="8">IF($E$7=0,"",IF($R$7=0,"",IF(L42=0,"",G42*L42)))</f>
        <v/>
      </c>
      <c r="R42" s="19" t="str">
        <f t="shared" ref="R42:R51" si="9">IF($E$7=0,"",IF($R$7=0,"",IF(M42=0,"",H42*M42)))</f>
        <v/>
      </c>
      <c r="S42" s="20" t="str">
        <f>IF(COUNTBLANK($J42:$M42)&gt;0,"",SUM($O42:$R42))</f>
        <v/>
      </c>
    </row>
    <row r="43" spans="3:19" s="8" customFormat="1" ht="15" customHeight="1" x14ac:dyDescent="0.25">
      <c r="C43" s="9">
        <v>2</v>
      </c>
      <c r="D43" s="10" t="s">
        <v>10</v>
      </c>
      <c r="E43" s="11">
        <v>403</v>
      </c>
      <c r="F43" s="11"/>
      <c r="G43" s="11"/>
      <c r="H43" s="11">
        <v>37</v>
      </c>
      <c r="I43" s="1"/>
      <c r="J43" s="17"/>
      <c r="K43" s="17"/>
      <c r="L43" s="17"/>
      <c r="M43" s="17"/>
      <c r="N43" s="1"/>
      <c r="O43" s="19" t="str">
        <f t="shared" ref="O43:O51" si="10">IF($E$7=0,"",IF($R$7=0,"",IF(J43=0,"",E43*J43)))</f>
        <v/>
      </c>
      <c r="P43" s="19" t="str">
        <f t="shared" si="7"/>
        <v/>
      </c>
      <c r="Q43" s="19" t="str">
        <f t="shared" si="8"/>
        <v/>
      </c>
      <c r="R43" s="19" t="str">
        <f t="shared" si="9"/>
        <v/>
      </c>
      <c r="S43" s="20" t="str">
        <f t="shared" ref="S43:S51" si="11">IF(COUNTBLANK($J43:$M43)&gt;0,"",SUM($O43:$R43))</f>
        <v/>
      </c>
    </row>
    <row r="44" spans="3:19" s="8" customFormat="1" ht="15" customHeight="1" x14ac:dyDescent="0.25">
      <c r="C44" s="9">
        <v>3</v>
      </c>
      <c r="D44" s="10" t="s">
        <v>11</v>
      </c>
      <c r="E44" s="11">
        <v>1008</v>
      </c>
      <c r="F44" s="11"/>
      <c r="G44" s="11"/>
      <c r="H44" s="11">
        <v>110</v>
      </c>
      <c r="I44" s="1"/>
      <c r="J44" s="17"/>
      <c r="K44" s="17"/>
      <c r="L44" s="17"/>
      <c r="M44" s="17"/>
      <c r="N44" s="12"/>
      <c r="O44" s="19" t="str">
        <f t="shared" si="10"/>
        <v/>
      </c>
      <c r="P44" s="19" t="str">
        <f t="shared" si="7"/>
        <v/>
      </c>
      <c r="Q44" s="19" t="str">
        <f t="shared" si="8"/>
        <v/>
      </c>
      <c r="R44" s="19" t="str">
        <f t="shared" si="9"/>
        <v/>
      </c>
      <c r="S44" s="20" t="str">
        <f t="shared" si="11"/>
        <v/>
      </c>
    </row>
    <row r="45" spans="3:19" s="8" customFormat="1" ht="15" customHeight="1" x14ac:dyDescent="0.25">
      <c r="C45" s="9">
        <v>4</v>
      </c>
      <c r="D45" s="10" t="s">
        <v>12</v>
      </c>
      <c r="E45" s="11">
        <v>55</v>
      </c>
      <c r="F45" s="11"/>
      <c r="G45" s="11"/>
      <c r="H45" s="11">
        <v>110</v>
      </c>
      <c r="I45" s="1"/>
      <c r="J45" s="17"/>
      <c r="K45" s="17"/>
      <c r="L45" s="17"/>
      <c r="M45" s="17"/>
      <c r="N45" s="12"/>
      <c r="O45" s="19" t="str">
        <f t="shared" si="10"/>
        <v/>
      </c>
      <c r="P45" s="19" t="str">
        <f t="shared" si="7"/>
        <v/>
      </c>
      <c r="Q45" s="19" t="str">
        <f t="shared" si="8"/>
        <v/>
      </c>
      <c r="R45" s="19" t="str">
        <f t="shared" si="9"/>
        <v/>
      </c>
      <c r="S45" s="20" t="str">
        <f t="shared" si="11"/>
        <v/>
      </c>
    </row>
    <row r="46" spans="3:19" s="8" customFormat="1" ht="15" customHeight="1" x14ac:dyDescent="0.25">
      <c r="C46" s="9">
        <v>5</v>
      </c>
      <c r="D46" s="10" t="s">
        <v>13</v>
      </c>
      <c r="E46" s="11">
        <v>37</v>
      </c>
      <c r="F46" s="11"/>
      <c r="G46" s="11"/>
      <c r="H46" s="11">
        <v>92</v>
      </c>
      <c r="I46" s="1"/>
      <c r="J46" s="17"/>
      <c r="K46" s="17"/>
      <c r="L46" s="17"/>
      <c r="M46" s="17"/>
      <c r="N46" s="12"/>
      <c r="O46" s="19" t="str">
        <f t="shared" si="10"/>
        <v/>
      </c>
      <c r="P46" s="19" t="str">
        <f t="shared" si="7"/>
        <v/>
      </c>
      <c r="Q46" s="19" t="str">
        <f t="shared" si="8"/>
        <v/>
      </c>
      <c r="R46" s="19" t="str">
        <f t="shared" si="9"/>
        <v/>
      </c>
      <c r="S46" s="20" t="str">
        <f t="shared" si="11"/>
        <v/>
      </c>
    </row>
    <row r="47" spans="3:19" s="8" customFormat="1" ht="15" customHeight="1" x14ac:dyDescent="0.25">
      <c r="C47" s="9">
        <v>6</v>
      </c>
      <c r="D47" s="10" t="s">
        <v>14</v>
      </c>
      <c r="E47" s="11">
        <v>28</v>
      </c>
      <c r="F47" s="11"/>
      <c r="G47" s="11"/>
      <c r="H47" s="11">
        <v>18</v>
      </c>
      <c r="I47" s="12"/>
      <c r="J47" s="17"/>
      <c r="K47" s="17"/>
      <c r="L47" s="17"/>
      <c r="M47" s="17"/>
      <c r="N47" s="12"/>
      <c r="O47" s="19" t="str">
        <f t="shared" si="10"/>
        <v/>
      </c>
      <c r="P47" s="19" t="str">
        <f t="shared" si="7"/>
        <v/>
      </c>
      <c r="Q47" s="19" t="str">
        <f t="shared" si="8"/>
        <v/>
      </c>
      <c r="R47" s="19" t="str">
        <f t="shared" si="9"/>
        <v/>
      </c>
      <c r="S47" s="20" t="str">
        <f t="shared" si="11"/>
        <v/>
      </c>
    </row>
    <row r="48" spans="3:19" s="8" customFormat="1" ht="15" customHeight="1" x14ac:dyDescent="0.25">
      <c r="C48" s="9">
        <v>7</v>
      </c>
      <c r="D48" s="10" t="s">
        <v>15</v>
      </c>
      <c r="E48" s="11">
        <v>28</v>
      </c>
      <c r="F48" s="11"/>
      <c r="G48" s="11"/>
      <c r="H48" s="11">
        <v>18</v>
      </c>
      <c r="I48" s="12"/>
      <c r="J48" s="17"/>
      <c r="K48" s="17"/>
      <c r="L48" s="17"/>
      <c r="M48" s="17"/>
      <c r="N48" s="12"/>
      <c r="O48" s="19" t="str">
        <f t="shared" si="10"/>
        <v/>
      </c>
      <c r="P48" s="19" t="str">
        <f t="shared" si="7"/>
        <v/>
      </c>
      <c r="Q48" s="19" t="str">
        <f t="shared" si="8"/>
        <v/>
      </c>
      <c r="R48" s="19" t="str">
        <f t="shared" si="9"/>
        <v/>
      </c>
      <c r="S48" s="20" t="str">
        <f t="shared" si="11"/>
        <v/>
      </c>
    </row>
    <row r="49" spans="3:19" s="8" customFormat="1" ht="15" customHeight="1" x14ac:dyDescent="0.25">
      <c r="C49" s="9">
        <v>8</v>
      </c>
      <c r="D49" s="10" t="s">
        <v>16</v>
      </c>
      <c r="E49" s="11"/>
      <c r="F49" s="11"/>
      <c r="G49" s="11"/>
      <c r="H49" s="11"/>
      <c r="I49" s="12"/>
      <c r="J49" s="17"/>
      <c r="K49" s="17"/>
      <c r="L49" s="17"/>
      <c r="M49" s="17"/>
      <c r="N49" s="12"/>
      <c r="O49" s="19" t="str">
        <f t="shared" si="10"/>
        <v/>
      </c>
      <c r="P49" s="19" t="str">
        <f t="shared" si="7"/>
        <v/>
      </c>
      <c r="Q49" s="19" t="str">
        <f t="shared" si="8"/>
        <v/>
      </c>
      <c r="R49" s="19" t="str">
        <f t="shared" si="9"/>
        <v/>
      </c>
      <c r="S49" s="20" t="str">
        <f t="shared" si="11"/>
        <v/>
      </c>
    </row>
    <row r="50" spans="3:19" s="8" customFormat="1" ht="15" customHeight="1" x14ac:dyDescent="0.25">
      <c r="C50" s="9">
        <v>9</v>
      </c>
      <c r="D50" s="10" t="s">
        <v>17</v>
      </c>
      <c r="E50" s="11"/>
      <c r="F50" s="11"/>
      <c r="G50" s="11"/>
      <c r="H50" s="11"/>
      <c r="I50" s="12"/>
      <c r="J50" s="17"/>
      <c r="K50" s="17"/>
      <c r="L50" s="17"/>
      <c r="M50" s="17"/>
      <c r="N50" s="12"/>
      <c r="O50" s="19" t="str">
        <f t="shared" si="10"/>
        <v/>
      </c>
      <c r="P50" s="19" t="str">
        <f t="shared" si="7"/>
        <v/>
      </c>
      <c r="Q50" s="19" t="str">
        <f t="shared" si="8"/>
        <v/>
      </c>
      <c r="R50" s="19" t="str">
        <f t="shared" si="9"/>
        <v/>
      </c>
      <c r="S50" s="20" t="str">
        <f t="shared" si="11"/>
        <v/>
      </c>
    </row>
    <row r="51" spans="3:19" s="8" customFormat="1" ht="15" customHeight="1" x14ac:dyDescent="0.25">
      <c r="C51" s="9">
        <v>10</v>
      </c>
      <c r="D51" s="10" t="s">
        <v>18</v>
      </c>
      <c r="E51" s="11"/>
      <c r="F51" s="11"/>
      <c r="G51" s="11"/>
      <c r="H51" s="11"/>
      <c r="I51" s="12"/>
      <c r="J51" s="17"/>
      <c r="K51" s="17"/>
      <c r="L51" s="17"/>
      <c r="M51" s="17"/>
      <c r="N51" s="12"/>
      <c r="O51" s="19" t="str">
        <f t="shared" si="10"/>
        <v/>
      </c>
      <c r="P51" s="19" t="str">
        <f t="shared" si="7"/>
        <v/>
      </c>
      <c r="Q51" s="19" t="str">
        <f t="shared" si="8"/>
        <v/>
      </c>
      <c r="R51" s="19" t="str">
        <f t="shared" si="9"/>
        <v/>
      </c>
      <c r="S51" s="20" t="str">
        <f t="shared" si="11"/>
        <v/>
      </c>
    </row>
    <row r="52" spans="3:19" ht="5.25" customHeight="1" x14ac:dyDescent="0.2"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3:19" ht="15" x14ac:dyDescent="0.2">
      <c r="C53" s="125" t="s">
        <v>30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8"/>
      <c r="O53" s="19" t="str">
        <f>IF(COUNTIF(O42:O51,"")&gt;0,"",SUM(O42:O51))</f>
        <v/>
      </c>
      <c r="P53" s="19" t="str">
        <f t="shared" ref="P53:R53" si="12">IF(COUNTIF(P42:P51,"")&gt;0,"",SUM(P42:P51))</f>
        <v/>
      </c>
      <c r="Q53" s="19" t="str">
        <f t="shared" si="12"/>
        <v/>
      </c>
      <c r="R53" s="19" t="str">
        <f t="shared" si="12"/>
        <v/>
      </c>
      <c r="S53" s="20" t="str">
        <f>IF($E$7=0,"",IF($R$7=0,"",IF(COUNTIF(S42:S51,"")&gt;0,"",SUM(S42:S51))))</f>
        <v/>
      </c>
    </row>
    <row r="54" spans="3:19" ht="9.9499999999999993" customHeight="1" x14ac:dyDescent="0.2"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</row>
    <row r="55" spans="3:19" ht="18.75" x14ac:dyDescent="0.25">
      <c r="C55" s="136" t="s">
        <v>44</v>
      </c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8"/>
    </row>
    <row r="56" spans="3:19" ht="5.25" customHeight="1" x14ac:dyDescent="0.25"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</row>
    <row r="57" spans="3:19" ht="12.75" customHeight="1" thickBot="1" x14ac:dyDescent="0.25">
      <c r="C57" s="106" t="s">
        <v>97</v>
      </c>
      <c r="D57" s="106"/>
      <c r="E57" s="130" t="s">
        <v>41</v>
      </c>
      <c r="F57" s="130"/>
      <c r="G57" s="130"/>
      <c r="H57" s="130"/>
      <c r="I57" s="16"/>
      <c r="J57" s="130" t="s">
        <v>42</v>
      </c>
      <c r="K57" s="130"/>
      <c r="L57" s="130"/>
      <c r="M57" s="130"/>
      <c r="N57" s="16"/>
      <c r="O57" s="130" t="s">
        <v>47</v>
      </c>
      <c r="P57" s="130"/>
      <c r="Q57" s="130"/>
      <c r="R57" s="130"/>
      <c r="S57" s="130"/>
    </row>
    <row r="58" spans="3:19" ht="4.5" customHeight="1" x14ac:dyDescent="0.2">
      <c r="C58" s="104"/>
      <c r="D58" s="105"/>
      <c r="E58" s="104"/>
      <c r="F58" s="129"/>
      <c r="G58" s="129"/>
      <c r="H58" s="105"/>
      <c r="I58" s="16"/>
      <c r="J58" s="104"/>
      <c r="K58" s="129"/>
      <c r="L58" s="129"/>
      <c r="M58" s="105"/>
      <c r="N58" s="16"/>
      <c r="O58" s="104"/>
      <c r="P58" s="129"/>
      <c r="Q58" s="129"/>
      <c r="R58" s="129"/>
      <c r="S58" s="105"/>
    </row>
    <row r="59" spans="3:19" ht="3.75" customHeight="1" x14ac:dyDescent="0.25"/>
    <row r="60" spans="3:19" s="8" customFormat="1" ht="15.75" x14ac:dyDescent="0.25">
      <c r="C60" s="139" t="s">
        <v>28</v>
      </c>
      <c r="D60" s="139" t="s">
        <v>27</v>
      </c>
      <c r="E60" s="142" t="s">
        <v>1</v>
      </c>
      <c r="F60" s="142"/>
      <c r="G60" s="142"/>
      <c r="H60" s="142"/>
      <c r="I60" s="1"/>
      <c r="J60" s="142" t="s">
        <v>1</v>
      </c>
      <c r="K60" s="142"/>
      <c r="L60" s="142"/>
      <c r="M60" s="142"/>
      <c r="N60" s="1"/>
      <c r="O60" s="128" t="s">
        <v>1</v>
      </c>
      <c r="P60" s="128"/>
      <c r="Q60" s="128"/>
      <c r="R60" s="128"/>
      <c r="S60" s="128" t="s">
        <v>29</v>
      </c>
    </row>
    <row r="61" spans="3:19" s="8" customFormat="1" ht="15.75" x14ac:dyDescent="0.25">
      <c r="C61" s="140"/>
      <c r="D61" s="140"/>
      <c r="E61" s="7" t="s">
        <v>19</v>
      </c>
      <c r="F61" s="7" t="s">
        <v>20</v>
      </c>
      <c r="G61" s="7" t="s">
        <v>21</v>
      </c>
      <c r="H61" s="7" t="s">
        <v>22</v>
      </c>
      <c r="I61" s="1"/>
      <c r="J61" s="7" t="s">
        <v>19</v>
      </c>
      <c r="K61" s="7" t="s">
        <v>20</v>
      </c>
      <c r="L61" s="7" t="s">
        <v>21</v>
      </c>
      <c r="M61" s="7" t="s">
        <v>22</v>
      </c>
      <c r="N61" s="1"/>
      <c r="O61" s="21" t="s">
        <v>19</v>
      </c>
      <c r="P61" s="21" t="s">
        <v>20</v>
      </c>
      <c r="Q61" s="21" t="s">
        <v>21</v>
      </c>
      <c r="R61" s="21" t="s">
        <v>22</v>
      </c>
      <c r="S61" s="128"/>
    </row>
    <row r="62" spans="3:19" s="8" customFormat="1" ht="15.75" x14ac:dyDescent="0.25">
      <c r="C62" s="141"/>
      <c r="D62" s="141"/>
      <c r="E62" s="15" t="s">
        <v>23</v>
      </c>
      <c r="F62" s="15" t="s">
        <v>24</v>
      </c>
      <c r="G62" s="15" t="s">
        <v>25</v>
      </c>
      <c r="H62" s="15" t="s">
        <v>26</v>
      </c>
      <c r="I62" s="1"/>
      <c r="J62" s="15" t="s">
        <v>23</v>
      </c>
      <c r="K62" s="15" t="s">
        <v>24</v>
      </c>
      <c r="L62" s="15" t="s">
        <v>25</v>
      </c>
      <c r="M62" s="15" t="s">
        <v>26</v>
      </c>
      <c r="N62" s="1"/>
      <c r="O62" s="22" t="s">
        <v>23</v>
      </c>
      <c r="P62" s="22" t="s">
        <v>24</v>
      </c>
      <c r="Q62" s="22" t="s">
        <v>25</v>
      </c>
      <c r="R62" s="22" t="s">
        <v>26</v>
      </c>
      <c r="S62" s="128"/>
    </row>
    <row r="63" spans="3:19" s="8" customFormat="1" ht="15" customHeight="1" x14ac:dyDescent="0.25">
      <c r="C63" s="9">
        <v>1</v>
      </c>
      <c r="D63" s="10" t="s">
        <v>9</v>
      </c>
      <c r="E63" s="11">
        <v>541</v>
      </c>
      <c r="F63" s="11">
        <v>97</v>
      </c>
      <c r="G63" s="11">
        <v>2</v>
      </c>
      <c r="H63" s="11"/>
      <c r="I63" s="1"/>
      <c r="J63" s="17"/>
      <c r="K63" s="17"/>
      <c r="L63" s="17"/>
      <c r="M63" s="17"/>
      <c r="N63" s="1"/>
      <c r="O63" s="19" t="str">
        <f>IF($E$7=0,"",IF($R$7=0,"",IF(J63=0,"",E63*J63)))</f>
        <v/>
      </c>
      <c r="P63" s="19" t="str">
        <f t="shared" ref="P63:P72" si="13">IF($E$7=0,"",IF($R$7=0,"",IF(K63=0,"",F63*K63)))</f>
        <v/>
      </c>
      <c r="Q63" s="19" t="str">
        <f t="shared" ref="Q63:Q72" si="14">IF($E$7=0,"",IF($R$7=0,"",IF(L63=0,"",G63*L63)))</f>
        <v/>
      </c>
      <c r="R63" s="19" t="str">
        <f t="shared" ref="R63:R72" si="15">IF($E$7=0,"",IF($R$7=0,"",IF(M63=0,"",H63*M63)))</f>
        <v/>
      </c>
      <c r="S63" s="20" t="str">
        <f>IF(COUNTBLANK($J63:$M63)&gt;0,"",SUM($O63:$R63))</f>
        <v/>
      </c>
    </row>
    <row r="64" spans="3:19" s="8" customFormat="1" ht="15" customHeight="1" x14ac:dyDescent="0.25">
      <c r="C64" s="9">
        <v>2</v>
      </c>
      <c r="D64" s="10" t="s">
        <v>10</v>
      </c>
      <c r="E64" s="11">
        <v>559</v>
      </c>
      <c r="F64" s="11">
        <v>167</v>
      </c>
      <c r="G64" s="11">
        <v>7</v>
      </c>
      <c r="H64" s="11"/>
      <c r="I64" s="1"/>
      <c r="J64" s="17"/>
      <c r="K64" s="17"/>
      <c r="L64" s="17"/>
      <c r="M64" s="17"/>
      <c r="N64" s="1"/>
      <c r="O64" s="19" t="str">
        <f t="shared" ref="O64:O72" si="16">IF($E$7=0,"",IF($R$7=0,"",IF(J64=0,"",E64*J64)))</f>
        <v/>
      </c>
      <c r="P64" s="19" t="str">
        <f t="shared" si="13"/>
        <v/>
      </c>
      <c r="Q64" s="19" t="str">
        <f t="shared" si="14"/>
        <v/>
      </c>
      <c r="R64" s="19" t="str">
        <f t="shared" si="15"/>
        <v/>
      </c>
      <c r="S64" s="20" t="str">
        <f t="shared" ref="S64:S72" si="17">IF(COUNTBLANK($J64:$M64)&gt;0,"",SUM($O64:$R64))</f>
        <v/>
      </c>
    </row>
    <row r="65" spans="3:19" s="8" customFormat="1" ht="15" customHeight="1" x14ac:dyDescent="0.25">
      <c r="C65" s="9">
        <v>3</v>
      </c>
      <c r="D65" s="10" t="s">
        <v>11</v>
      </c>
      <c r="E65" s="11">
        <v>90</v>
      </c>
      <c r="F65" s="11">
        <v>20</v>
      </c>
      <c r="G65" s="11"/>
      <c r="H65" s="11"/>
      <c r="I65" s="1"/>
      <c r="J65" s="17"/>
      <c r="K65" s="17"/>
      <c r="L65" s="17"/>
      <c r="M65" s="17"/>
      <c r="N65" s="12"/>
      <c r="O65" s="19" t="str">
        <f t="shared" si="16"/>
        <v/>
      </c>
      <c r="P65" s="19" t="str">
        <f t="shared" si="13"/>
        <v/>
      </c>
      <c r="Q65" s="19" t="str">
        <f t="shared" si="14"/>
        <v/>
      </c>
      <c r="R65" s="19" t="str">
        <f t="shared" si="15"/>
        <v/>
      </c>
      <c r="S65" s="20" t="str">
        <f t="shared" si="17"/>
        <v/>
      </c>
    </row>
    <row r="66" spans="3:19" s="8" customFormat="1" ht="15" customHeight="1" x14ac:dyDescent="0.25">
      <c r="C66" s="9">
        <v>4</v>
      </c>
      <c r="D66" s="10" t="s">
        <v>12</v>
      </c>
      <c r="E66" s="11">
        <v>15</v>
      </c>
      <c r="F66" s="11">
        <v>7</v>
      </c>
      <c r="G66" s="11"/>
      <c r="H66" s="11">
        <v>6</v>
      </c>
      <c r="I66" s="1"/>
      <c r="J66" s="17"/>
      <c r="K66" s="17"/>
      <c r="L66" s="17"/>
      <c r="M66" s="17"/>
      <c r="N66" s="12"/>
      <c r="O66" s="19" t="str">
        <f t="shared" si="16"/>
        <v/>
      </c>
      <c r="P66" s="19" t="str">
        <f t="shared" si="13"/>
        <v/>
      </c>
      <c r="Q66" s="19" t="str">
        <f t="shared" si="14"/>
        <v/>
      </c>
      <c r="R66" s="19" t="str">
        <f t="shared" si="15"/>
        <v/>
      </c>
      <c r="S66" s="20" t="str">
        <f t="shared" si="17"/>
        <v/>
      </c>
    </row>
    <row r="67" spans="3:19" s="8" customFormat="1" ht="15" customHeight="1" x14ac:dyDescent="0.25">
      <c r="C67" s="9">
        <v>5</v>
      </c>
      <c r="D67" s="10" t="s">
        <v>13</v>
      </c>
      <c r="E67" s="11">
        <v>15</v>
      </c>
      <c r="F67" s="11">
        <v>9</v>
      </c>
      <c r="G67" s="11">
        <v>2</v>
      </c>
      <c r="H67" s="11"/>
      <c r="I67" s="1"/>
      <c r="J67" s="17"/>
      <c r="K67" s="17"/>
      <c r="L67" s="17"/>
      <c r="M67" s="17"/>
      <c r="N67" s="12"/>
      <c r="O67" s="19" t="str">
        <f t="shared" si="16"/>
        <v/>
      </c>
      <c r="P67" s="19" t="str">
        <f t="shared" si="13"/>
        <v/>
      </c>
      <c r="Q67" s="19" t="str">
        <f t="shared" si="14"/>
        <v/>
      </c>
      <c r="R67" s="19" t="str">
        <f t="shared" si="15"/>
        <v/>
      </c>
      <c r="S67" s="20" t="str">
        <f t="shared" si="17"/>
        <v/>
      </c>
    </row>
    <row r="68" spans="3:19" s="8" customFormat="1" ht="15" customHeight="1" x14ac:dyDescent="0.25">
      <c r="C68" s="9">
        <v>6</v>
      </c>
      <c r="D68" s="10" t="s">
        <v>14</v>
      </c>
      <c r="E68" s="11">
        <v>9</v>
      </c>
      <c r="F68" s="11">
        <v>6</v>
      </c>
      <c r="G68" s="11">
        <v>2</v>
      </c>
      <c r="H68" s="11"/>
      <c r="I68" s="12"/>
      <c r="J68" s="17"/>
      <c r="K68" s="17"/>
      <c r="L68" s="17"/>
      <c r="M68" s="17"/>
      <c r="N68" s="12"/>
      <c r="O68" s="19" t="str">
        <f t="shared" si="16"/>
        <v/>
      </c>
      <c r="P68" s="19" t="str">
        <f t="shared" si="13"/>
        <v/>
      </c>
      <c r="Q68" s="19" t="str">
        <f t="shared" si="14"/>
        <v/>
      </c>
      <c r="R68" s="19" t="str">
        <f t="shared" si="15"/>
        <v/>
      </c>
      <c r="S68" s="20" t="str">
        <f t="shared" si="17"/>
        <v/>
      </c>
    </row>
    <row r="69" spans="3:19" s="8" customFormat="1" ht="15" customHeight="1" x14ac:dyDescent="0.25">
      <c r="C69" s="9">
        <v>7</v>
      </c>
      <c r="D69" s="10" t="s">
        <v>15</v>
      </c>
      <c r="E69" s="11"/>
      <c r="F69" s="11"/>
      <c r="G69" s="11"/>
      <c r="H69" s="11"/>
      <c r="I69" s="12"/>
      <c r="J69" s="17"/>
      <c r="K69" s="17"/>
      <c r="L69" s="17"/>
      <c r="M69" s="17"/>
      <c r="N69" s="12"/>
      <c r="O69" s="19" t="str">
        <f t="shared" si="16"/>
        <v/>
      </c>
      <c r="P69" s="19" t="str">
        <f t="shared" si="13"/>
        <v/>
      </c>
      <c r="Q69" s="19" t="str">
        <f t="shared" si="14"/>
        <v/>
      </c>
      <c r="R69" s="19" t="str">
        <f t="shared" si="15"/>
        <v/>
      </c>
      <c r="S69" s="20" t="str">
        <f t="shared" si="17"/>
        <v/>
      </c>
    </row>
    <row r="70" spans="3:19" s="8" customFormat="1" ht="15" customHeight="1" x14ac:dyDescent="0.25">
      <c r="C70" s="9">
        <v>8</v>
      </c>
      <c r="D70" s="10" t="s">
        <v>16</v>
      </c>
      <c r="E70" s="11">
        <v>7</v>
      </c>
      <c r="F70" s="11"/>
      <c r="G70" s="11">
        <v>2</v>
      </c>
      <c r="H70" s="11"/>
      <c r="I70" s="12"/>
      <c r="J70" s="17"/>
      <c r="K70" s="17"/>
      <c r="L70" s="17"/>
      <c r="M70" s="17"/>
      <c r="N70" s="12"/>
      <c r="O70" s="19" t="str">
        <f t="shared" si="16"/>
        <v/>
      </c>
      <c r="P70" s="19" t="str">
        <f t="shared" si="13"/>
        <v/>
      </c>
      <c r="Q70" s="19" t="str">
        <f t="shared" si="14"/>
        <v/>
      </c>
      <c r="R70" s="19" t="str">
        <f t="shared" si="15"/>
        <v/>
      </c>
      <c r="S70" s="20" t="str">
        <f t="shared" si="17"/>
        <v/>
      </c>
    </row>
    <row r="71" spans="3:19" s="8" customFormat="1" ht="15" customHeight="1" x14ac:dyDescent="0.25">
      <c r="C71" s="9">
        <v>9</v>
      </c>
      <c r="D71" s="10" t="s">
        <v>17</v>
      </c>
      <c r="E71" s="11">
        <v>4</v>
      </c>
      <c r="F71" s="11"/>
      <c r="G71" s="11"/>
      <c r="H71" s="11"/>
      <c r="I71" s="12"/>
      <c r="J71" s="17"/>
      <c r="K71" s="17"/>
      <c r="L71" s="17"/>
      <c r="M71" s="17"/>
      <c r="N71" s="12"/>
      <c r="O71" s="19" t="str">
        <f t="shared" si="16"/>
        <v/>
      </c>
      <c r="P71" s="19" t="str">
        <f t="shared" si="13"/>
        <v/>
      </c>
      <c r="Q71" s="19" t="str">
        <f t="shared" si="14"/>
        <v/>
      </c>
      <c r="R71" s="19" t="str">
        <f t="shared" si="15"/>
        <v/>
      </c>
      <c r="S71" s="20" t="str">
        <f t="shared" si="17"/>
        <v/>
      </c>
    </row>
    <row r="72" spans="3:19" s="8" customFormat="1" ht="15" customHeight="1" x14ac:dyDescent="0.25">
      <c r="C72" s="9">
        <v>10</v>
      </c>
      <c r="D72" s="10" t="s">
        <v>18</v>
      </c>
      <c r="E72" s="11"/>
      <c r="F72" s="11"/>
      <c r="G72" s="11"/>
      <c r="H72" s="11"/>
      <c r="I72" s="12"/>
      <c r="J72" s="17"/>
      <c r="K72" s="17"/>
      <c r="L72" s="17"/>
      <c r="M72" s="17"/>
      <c r="N72" s="12"/>
      <c r="O72" s="19" t="str">
        <f t="shared" si="16"/>
        <v/>
      </c>
      <c r="P72" s="19" t="str">
        <f t="shared" si="13"/>
        <v/>
      </c>
      <c r="Q72" s="19" t="str">
        <f t="shared" si="14"/>
        <v/>
      </c>
      <c r="R72" s="19" t="str">
        <f t="shared" si="15"/>
        <v/>
      </c>
      <c r="S72" s="20" t="str">
        <f t="shared" si="17"/>
        <v/>
      </c>
    </row>
    <row r="73" spans="3:19" ht="5.2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3:19" ht="15" x14ac:dyDescent="0.2">
      <c r="C74" s="125" t="s">
        <v>30</v>
      </c>
      <c r="D74" s="125"/>
      <c r="E74" s="125"/>
      <c r="F74" s="125"/>
      <c r="G74" s="125"/>
      <c r="H74" s="125"/>
      <c r="I74" s="125"/>
      <c r="J74" s="125"/>
      <c r="K74" s="125"/>
      <c r="L74" s="125"/>
      <c r="M74" s="125"/>
      <c r="N74" s="18"/>
      <c r="O74" s="19" t="str">
        <f>IF(COUNTIF(O63:O72,"")&gt;0,"",SUM(O63:O72))</f>
        <v/>
      </c>
      <c r="P74" s="19" t="str">
        <f t="shared" ref="P74:R74" si="18">IF(COUNTIF(P63:P72,"")&gt;0,"",SUM(P63:P72))</f>
        <v/>
      </c>
      <c r="Q74" s="19" t="str">
        <f t="shared" si="18"/>
        <v/>
      </c>
      <c r="R74" s="19" t="str">
        <f t="shared" si="18"/>
        <v/>
      </c>
      <c r="S74" s="20" t="str">
        <f>IF($E$7=0,"",IF($R$7=0,"",IF(COUNTIF(S63:S72,"")&gt;0,"",SUM(S63:S72))))</f>
        <v/>
      </c>
    </row>
    <row r="75" spans="3:19" ht="7.5" customHeight="1" x14ac:dyDescent="0.2"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</row>
    <row r="76" spans="3:19" ht="18.75" x14ac:dyDescent="0.3">
      <c r="C76" s="127" t="s">
        <v>37</v>
      </c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</row>
    <row r="77" spans="3:19" x14ac:dyDescent="0.2"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3:19" ht="12.75" customHeight="1" x14ac:dyDescent="0.2">
      <c r="C78" s="16"/>
      <c r="D78" s="16"/>
      <c r="E78" s="16"/>
      <c r="F78" s="16"/>
      <c r="G78" s="16"/>
      <c r="H78" s="16"/>
      <c r="I78" s="16"/>
      <c r="O78" s="128" t="s">
        <v>1</v>
      </c>
      <c r="P78" s="128"/>
      <c r="Q78" s="128"/>
      <c r="R78" s="128"/>
      <c r="S78" s="128" t="s">
        <v>29</v>
      </c>
    </row>
    <row r="79" spans="3:19" ht="12.75" customHeight="1" x14ac:dyDescent="0.2">
      <c r="C79" s="16"/>
      <c r="D79" s="16"/>
      <c r="E79" s="16"/>
      <c r="F79" s="16"/>
      <c r="G79" s="16"/>
      <c r="H79" s="16"/>
      <c r="I79" s="16"/>
      <c r="O79" s="21" t="s">
        <v>19</v>
      </c>
      <c r="P79" s="21" t="s">
        <v>20</v>
      </c>
      <c r="Q79" s="21" t="s">
        <v>21</v>
      </c>
      <c r="R79" s="21" t="s">
        <v>22</v>
      </c>
      <c r="S79" s="128"/>
    </row>
    <row r="80" spans="3:19" ht="12.75" customHeight="1" x14ac:dyDescent="0.2">
      <c r="C80" s="16"/>
      <c r="D80" s="16"/>
      <c r="E80" s="16"/>
      <c r="F80" s="16"/>
      <c r="G80" s="16"/>
      <c r="H80" s="16"/>
      <c r="I80" s="16"/>
      <c r="O80" s="22" t="s">
        <v>23</v>
      </c>
      <c r="P80" s="22" t="s">
        <v>24</v>
      </c>
      <c r="Q80" s="22" t="s">
        <v>25</v>
      </c>
      <c r="R80" s="22" t="s">
        <v>26</v>
      </c>
      <c r="S80" s="128"/>
    </row>
    <row r="81" spans="3:19" ht="15" customHeight="1" x14ac:dyDescent="0.2">
      <c r="C81" s="126" t="s">
        <v>48</v>
      </c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6"/>
      <c r="O81" s="19" t="str">
        <f>IF(O32="","",O32)</f>
        <v/>
      </c>
      <c r="P81" s="19" t="str">
        <f t="shared" ref="P81:R81" si="19">IF(P32="","",P32)</f>
        <v/>
      </c>
      <c r="Q81" s="19" t="str">
        <f t="shared" si="19"/>
        <v/>
      </c>
      <c r="R81" s="19" t="str">
        <f t="shared" si="19"/>
        <v/>
      </c>
      <c r="S81" s="20" t="str">
        <f>IF($S$32="","",IF($S$53="","",IF($S$74="","",SUM($O81:$R81))))</f>
        <v/>
      </c>
    </row>
    <row r="82" spans="3:19" ht="15" customHeight="1" x14ac:dyDescent="0.2">
      <c r="C82" s="126" t="s">
        <v>49</v>
      </c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6"/>
      <c r="O82" s="19" t="str">
        <f>IF(O53="","",O53)</f>
        <v/>
      </c>
      <c r="P82" s="19" t="str">
        <f t="shared" ref="P82:R82" si="20">IF(P53="","",P53)</f>
        <v/>
      </c>
      <c r="Q82" s="19" t="str">
        <f t="shared" si="20"/>
        <v/>
      </c>
      <c r="R82" s="19" t="str">
        <f t="shared" si="20"/>
        <v/>
      </c>
      <c r="S82" s="20" t="str">
        <f t="shared" ref="S82" si="21">IF($S$32="","",IF($S$53="","",IF($S$74="","",SUM($O82:$R82))))</f>
        <v/>
      </c>
    </row>
    <row r="83" spans="3:19" ht="15" customHeight="1" x14ac:dyDescent="0.2">
      <c r="C83" s="126" t="s">
        <v>50</v>
      </c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6"/>
      <c r="O83" s="19" t="str">
        <f>IF(O74="","",O74)</f>
        <v/>
      </c>
      <c r="P83" s="19" t="str">
        <f t="shared" ref="P83:R83" si="22">IF(P74="","",P74)</f>
        <v/>
      </c>
      <c r="Q83" s="19" t="str">
        <f t="shared" si="22"/>
        <v/>
      </c>
      <c r="R83" s="19" t="str">
        <f t="shared" si="22"/>
        <v/>
      </c>
      <c r="S83" s="20" t="str">
        <f>IF($S$32="","",IF($S$53="","",IF($S$74="","",SUM($O83:$R83))))</f>
        <v/>
      </c>
    </row>
    <row r="84" spans="3:19" ht="3.75" customHeight="1" x14ac:dyDescent="0.2"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3:19" ht="15" x14ac:dyDescent="0.2">
      <c r="C85" s="125" t="s">
        <v>30</v>
      </c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8"/>
      <c r="O85" s="20" t="str">
        <f>IF($S$32="","",IF($S$53="","",IF($S$74="","",SUM(O$81:O$83))))</f>
        <v/>
      </c>
      <c r="P85" s="20" t="str">
        <f t="shared" ref="P85:R85" si="23">IF($S$32="","",IF($S$53="","",IF($S$74="","",SUM(P$81:P$83))))</f>
        <v/>
      </c>
      <c r="Q85" s="20" t="str">
        <f t="shared" si="23"/>
        <v/>
      </c>
      <c r="R85" s="20" t="str">
        <f t="shared" si="23"/>
        <v/>
      </c>
      <c r="S85" s="23" t="str">
        <f>IF($S$32="","",IF($S$53="","",IF($S$74="","",SUM($S$81:$S$83))))</f>
        <v/>
      </c>
    </row>
    <row r="86" spans="3:19" s="24" customFormat="1" ht="20.25" customHeight="1" x14ac:dyDescent="0.2">
      <c r="C86" s="26"/>
      <c r="D86" s="26"/>
      <c r="E86" s="26"/>
      <c r="F86" s="26"/>
      <c r="G86" s="26"/>
      <c r="H86" s="112" t="s">
        <v>34</v>
      </c>
      <c r="I86" s="112"/>
      <c r="J86" s="112"/>
      <c r="K86" s="112" t="s">
        <v>35</v>
      </c>
      <c r="L86" s="112"/>
      <c r="M86" s="112"/>
      <c r="N86" s="112"/>
      <c r="O86" s="112"/>
      <c r="P86" s="112"/>
      <c r="Q86" s="112"/>
      <c r="R86" s="112"/>
      <c r="S86" s="112"/>
    </row>
    <row r="87" spans="3:19" s="5" customFormat="1" ht="17.25" customHeight="1" x14ac:dyDescent="0.25">
      <c r="C87" s="101" t="s">
        <v>56</v>
      </c>
      <c r="D87" s="101"/>
      <c r="E87" s="101"/>
      <c r="F87" s="101"/>
      <c r="G87" s="101"/>
      <c r="H87" s="109" t="str">
        <f>IF($S$32="","",IF($S$53="","",IF($S$74="","",SUM($S$81:$S$83))))</f>
        <v/>
      </c>
      <c r="I87" s="110"/>
      <c r="J87" s="111"/>
      <c r="K87" s="113"/>
      <c r="L87" s="114"/>
      <c r="M87" s="114"/>
      <c r="N87" s="114"/>
      <c r="O87" s="114"/>
      <c r="P87" s="114"/>
      <c r="Q87" s="114"/>
      <c r="R87" s="114"/>
      <c r="S87" s="115"/>
    </row>
    <row r="88" spans="3:19" ht="4.5" customHeight="1" x14ac:dyDescent="0.2"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</row>
    <row r="89" spans="3:19" ht="15.75" x14ac:dyDescent="0.25">
      <c r="C89" s="101" t="s">
        <v>52</v>
      </c>
      <c r="D89" s="101"/>
      <c r="E89" s="101"/>
      <c r="F89" s="101"/>
      <c r="G89" s="101"/>
      <c r="H89" s="122"/>
      <c r="I89" s="123"/>
      <c r="J89" s="124"/>
      <c r="K89" s="16"/>
      <c r="L89" s="16"/>
      <c r="M89" s="16"/>
      <c r="N89" s="16"/>
      <c r="O89" s="16"/>
      <c r="P89" s="16"/>
      <c r="Q89" s="16"/>
      <c r="R89" s="16"/>
      <c r="S89" s="16"/>
    </row>
    <row r="90" spans="3:19" ht="27" customHeight="1" x14ac:dyDescent="0.2"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</row>
    <row r="91" spans="3:19" ht="23.25" x14ac:dyDescent="0.25">
      <c r="C91" s="135" t="s">
        <v>46</v>
      </c>
      <c r="D91" s="135"/>
      <c r="E91" s="135"/>
      <c r="F91" s="135"/>
      <c r="G91" s="135"/>
      <c r="H91" s="135"/>
      <c r="I91" s="135"/>
      <c r="J91" s="135"/>
      <c r="K91" s="135"/>
      <c r="L91" s="135"/>
      <c r="M91" s="135"/>
      <c r="N91" s="135"/>
      <c r="O91" s="135"/>
      <c r="P91" s="135"/>
      <c r="Q91" s="135"/>
      <c r="R91" s="135"/>
      <c r="S91" s="135"/>
    </row>
    <row r="92" spans="3:19" s="5" customFormat="1" ht="8.25" customHeight="1" x14ac:dyDescent="0.25"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</row>
    <row r="93" spans="3:19" s="5" customFormat="1" ht="15.75" x14ac:dyDescent="0.25">
      <c r="C93" s="101" t="s">
        <v>60</v>
      </c>
      <c r="D93" s="101"/>
      <c r="E93" s="101"/>
      <c r="F93" s="101"/>
      <c r="G93" s="101"/>
      <c r="H93" s="101"/>
      <c r="I93" s="101"/>
      <c r="J93" s="101"/>
      <c r="K93" s="102">
        <v>0.7</v>
      </c>
      <c r="L93" s="103"/>
      <c r="N93" s="28"/>
      <c r="O93" s="28"/>
      <c r="P93" s="28"/>
      <c r="Q93" s="28"/>
      <c r="R93" s="28"/>
      <c r="S93" s="28"/>
    </row>
    <row r="94" spans="3:19" s="5" customFormat="1" ht="5.0999999999999996" customHeight="1" x14ac:dyDescent="0.25">
      <c r="C94" s="28"/>
      <c r="D94" s="28"/>
      <c r="M94" s="28"/>
      <c r="N94" s="28"/>
      <c r="O94" s="28"/>
      <c r="P94" s="28"/>
      <c r="Q94" s="28"/>
      <c r="R94" s="28"/>
      <c r="S94" s="28"/>
    </row>
    <row r="95" spans="3:19" s="5" customFormat="1" ht="15.75" x14ac:dyDescent="0.25">
      <c r="C95" s="101" t="s">
        <v>58</v>
      </c>
      <c r="D95" s="101"/>
      <c r="E95" s="101"/>
      <c r="F95" s="101"/>
      <c r="G95" s="101"/>
      <c r="H95" s="101"/>
      <c r="I95" s="101"/>
      <c r="J95" s="101"/>
      <c r="K95" s="118">
        <v>1325785</v>
      </c>
      <c r="L95" s="119"/>
      <c r="N95" s="28"/>
      <c r="O95" s="28"/>
      <c r="P95" s="28"/>
      <c r="Q95" s="28"/>
      <c r="R95" s="28"/>
      <c r="S95" s="28"/>
    </row>
    <row r="96" spans="3:19" s="5" customFormat="1" ht="5.0999999999999996" customHeight="1" x14ac:dyDescent="0.25">
      <c r="C96" s="28"/>
      <c r="D96" s="28"/>
      <c r="M96" s="28"/>
      <c r="N96" s="28"/>
      <c r="O96" s="28"/>
      <c r="P96" s="28"/>
      <c r="Q96" s="28"/>
      <c r="R96" s="28"/>
      <c r="S96" s="28"/>
    </row>
    <row r="97" spans="3:19" s="5" customFormat="1" ht="18.75" x14ac:dyDescent="0.25">
      <c r="C97" s="101" t="s">
        <v>57</v>
      </c>
      <c r="D97" s="101"/>
      <c r="E97" s="101"/>
      <c r="F97" s="101"/>
      <c r="G97" s="101"/>
      <c r="H97" s="101"/>
      <c r="I97" s="101"/>
      <c r="J97" s="101"/>
      <c r="K97" s="107">
        <f>IF($H$87="",0,IF($K$87=0,0,IF($H$89=0,0,$H$87)))</f>
        <v>0</v>
      </c>
      <c r="L97" s="108"/>
      <c r="M97" s="99" t="str">
        <f>IF($K$97="","",IF($K$97&gt;$K$95,"««« PROPOSTA EXCLUÍDA: Valor da proposta superior ao Preço Base fixado no Caderno de encargos",""))</f>
        <v/>
      </c>
      <c r="N97" s="100"/>
      <c r="O97" s="100"/>
      <c r="P97" s="100"/>
      <c r="Q97" s="100"/>
      <c r="R97" s="100"/>
      <c r="S97" s="100"/>
    </row>
    <row r="98" spans="3:19" s="5" customFormat="1" ht="5.0999999999999996" customHeight="1" x14ac:dyDescent="0.25">
      <c r="C98" s="28"/>
      <c r="D98" s="28"/>
      <c r="M98" s="28"/>
      <c r="N98" s="28"/>
      <c r="O98" s="28"/>
      <c r="P98" s="28"/>
      <c r="Q98" s="28"/>
      <c r="R98" s="28"/>
      <c r="S98" s="28"/>
    </row>
    <row r="99" spans="3:19" s="5" customFormat="1" ht="18.75" x14ac:dyDescent="0.25">
      <c r="C99" s="101" t="s">
        <v>61</v>
      </c>
      <c r="D99" s="101"/>
      <c r="E99" s="101"/>
      <c r="F99" s="101"/>
      <c r="G99" s="101"/>
      <c r="H99" s="101"/>
      <c r="I99" s="101"/>
      <c r="J99" s="101"/>
      <c r="K99" s="116" t="str">
        <f>IF($K$97&gt;$K$95,"",IF($K$97=0,"",IF($K$97&lt;0,"",(-($K$97/$K$95)*99)+100)))</f>
        <v/>
      </c>
      <c r="L99" s="117"/>
      <c r="N99" s="28"/>
      <c r="O99" s="28"/>
      <c r="P99" s="28"/>
      <c r="Q99" s="28"/>
      <c r="R99" s="28"/>
      <c r="S99" s="28"/>
    </row>
    <row r="100" spans="3:19" s="5" customFormat="1" ht="5.0999999999999996" customHeight="1" x14ac:dyDescent="0.25">
      <c r="C100" s="28"/>
      <c r="D100" s="28"/>
      <c r="M100" s="28"/>
      <c r="N100" s="28"/>
      <c r="O100" s="28"/>
      <c r="P100" s="28"/>
      <c r="Q100" s="28"/>
      <c r="R100" s="28"/>
      <c r="S100" s="28"/>
    </row>
    <row r="101" spans="3:19" s="5" customFormat="1" ht="21" x14ac:dyDescent="0.25">
      <c r="C101" s="101" t="s">
        <v>59</v>
      </c>
      <c r="D101" s="101"/>
      <c r="E101" s="101"/>
      <c r="F101" s="101"/>
      <c r="G101" s="101"/>
      <c r="H101" s="101"/>
      <c r="I101" s="101"/>
      <c r="J101" s="101"/>
      <c r="K101" s="120" t="str">
        <f>IF($K$99="","",($K$93/100)*$K$99)</f>
        <v/>
      </c>
      <c r="L101" s="121"/>
      <c r="N101" s="28"/>
      <c r="O101" s="28"/>
      <c r="P101" s="28"/>
      <c r="Q101" s="28"/>
      <c r="R101" s="28"/>
      <c r="S101" s="28"/>
    </row>
    <row r="102" spans="3:19" s="5" customFormat="1" ht="15" x14ac:dyDescent="0.25"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</row>
    <row r="103" spans="3:19" s="5" customFormat="1" ht="15" x14ac:dyDescent="0.25">
      <c r="C103" s="28"/>
      <c r="N103" s="28"/>
      <c r="O103" s="28"/>
      <c r="P103" s="28"/>
      <c r="Q103" s="28"/>
      <c r="R103" s="28"/>
      <c r="S103" s="28"/>
    </row>
    <row r="104" spans="3:19" s="5" customFormat="1" ht="15" x14ac:dyDescent="0.25">
      <c r="C104" s="28"/>
      <c r="N104" s="28"/>
      <c r="O104" s="28"/>
      <c r="P104" s="28"/>
      <c r="Q104" s="28"/>
      <c r="R104" s="28"/>
      <c r="S104" s="28"/>
    </row>
    <row r="105" spans="3:19" s="5" customFormat="1" ht="15" x14ac:dyDescent="0.25">
      <c r="C105" s="28"/>
      <c r="N105" s="28"/>
      <c r="O105" s="28"/>
      <c r="P105" s="28"/>
      <c r="Q105" s="28"/>
      <c r="R105" s="28"/>
      <c r="S105" s="28"/>
    </row>
    <row r="106" spans="3:19" x14ac:dyDescent="0.25"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</row>
    <row r="107" spans="3:19" x14ac:dyDescent="0.25"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</row>
    <row r="108" spans="3:19" x14ac:dyDescent="0.25"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</row>
    <row r="109" spans="3:19" x14ac:dyDescent="0.25"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</row>
    <row r="110" spans="3:19" x14ac:dyDescent="0.2"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</row>
    <row r="111" spans="3:19" x14ac:dyDescent="0.2"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</row>
    <row r="112" spans="3:19" s="6" customFormat="1" x14ac:dyDescent="0.25"/>
    <row r="113" spans="3:19" ht="15" customHeight="1" x14ac:dyDescent="0.25">
      <c r="C113" s="149"/>
      <c r="D113" s="149"/>
      <c r="E113" s="149"/>
      <c r="F113" s="149"/>
      <c r="G113" s="149"/>
      <c r="H113" s="149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4"/>
    </row>
  </sheetData>
  <sheetProtection algorithmName="SHA-512" hashValue="/brCgmOTrqnXmrbqkZraw/6phIw6D+taOmPMz/huTvhVWgY/wR3mRdK2jfO34KkyfXgH9EUCjvYkl08vRnx0oQ==" saltValue="IlUpMZOIde2NMgzjb8HWeg==" spinCount="100000" sheet="1" formatCells="0" selectLockedCells="1"/>
  <mergeCells count="88">
    <mergeCell ref="C3:S3"/>
    <mergeCell ref="C2:S2"/>
    <mergeCell ref="C113:H113"/>
    <mergeCell ref="E18:H18"/>
    <mergeCell ref="C13:S13"/>
    <mergeCell ref="C14:S14"/>
    <mergeCell ref="E36:H36"/>
    <mergeCell ref="J36:M36"/>
    <mergeCell ref="E37:H37"/>
    <mergeCell ref="J37:M37"/>
    <mergeCell ref="C39:C41"/>
    <mergeCell ref="D39:D41"/>
    <mergeCell ref="E39:H39"/>
    <mergeCell ref="J39:M39"/>
    <mergeCell ref="C4:S4"/>
    <mergeCell ref="C7:D7"/>
    <mergeCell ref="J18:M18"/>
    <mergeCell ref="C18:C20"/>
    <mergeCell ref="D18:D20"/>
    <mergeCell ref="E16:H16"/>
    <mergeCell ref="J16:M16"/>
    <mergeCell ref="E15:H15"/>
    <mergeCell ref="J15:M15"/>
    <mergeCell ref="C9:S9"/>
    <mergeCell ref="E7:Q7"/>
    <mergeCell ref="E6:Q6"/>
    <mergeCell ref="R7:S7"/>
    <mergeCell ref="R6:S6"/>
    <mergeCell ref="C11:S11"/>
    <mergeCell ref="C91:S91"/>
    <mergeCell ref="O78:R78"/>
    <mergeCell ref="O16:S16"/>
    <mergeCell ref="O15:S15"/>
    <mergeCell ref="O18:R18"/>
    <mergeCell ref="C55:S55"/>
    <mergeCell ref="C56:S56"/>
    <mergeCell ref="E57:H57"/>
    <mergeCell ref="J57:M57"/>
    <mergeCell ref="E58:H58"/>
    <mergeCell ref="J58:M58"/>
    <mergeCell ref="C60:C62"/>
    <mergeCell ref="D60:D62"/>
    <mergeCell ref="E60:H60"/>
    <mergeCell ref="J60:M60"/>
    <mergeCell ref="S78:S80"/>
    <mergeCell ref="C32:M32"/>
    <mergeCell ref="O36:S36"/>
    <mergeCell ref="O37:S37"/>
    <mergeCell ref="C53:M53"/>
    <mergeCell ref="O57:S57"/>
    <mergeCell ref="C34:S34"/>
    <mergeCell ref="C35:S35"/>
    <mergeCell ref="S18:S20"/>
    <mergeCell ref="O39:R39"/>
    <mergeCell ref="S39:S41"/>
    <mergeCell ref="O60:R60"/>
    <mergeCell ref="S60:S62"/>
    <mergeCell ref="O58:S58"/>
    <mergeCell ref="C89:G89"/>
    <mergeCell ref="H89:J89"/>
    <mergeCell ref="C74:M74"/>
    <mergeCell ref="C81:M81"/>
    <mergeCell ref="C82:M82"/>
    <mergeCell ref="C83:M83"/>
    <mergeCell ref="C85:M85"/>
    <mergeCell ref="C76:S76"/>
    <mergeCell ref="C99:J99"/>
    <mergeCell ref="K99:L99"/>
    <mergeCell ref="C95:J95"/>
    <mergeCell ref="K95:L95"/>
    <mergeCell ref="C101:J101"/>
    <mergeCell ref="K101:L101"/>
    <mergeCell ref="M97:S97"/>
    <mergeCell ref="C93:J93"/>
    <mergeCell ref="K93:L93"/>
    <mergeCell ref="C16:D16"/>
    <mergeCell ref="C15:D15"/>
    <mergeCell ref="C36:D36"/>
    <mergeCell ref="C37:D37"/>
    <mergeCell ref="C57:D57"/>
    <mergeCell ref="C58:D58"/>
    <mergeCell ref="C97:J97"/>
    <mergeCell ref="K97:L97"/>
    <mergeCell ref="C87:G87"/>
    <mergeCell ref="H87:J87"/>
    <mergeCell ref="H86:J86"/>
    <mergeCell ref="K86:S86"/>
    <mergeCell ref="K87:S87"/>
  </mergeCells>
  <phoneticPr fontId="9" type="noConversion"/>
  <conditionalFormatting sqref="K97:L97">
    <cfRule type="cellIs" dxfId="25" priority="1" operator="equal">
      <formula>0</formula>
    </cfRule>
    <cfRule type="cellIs" dxfId="24" priority="4" operator="greaterThan">
      <formula>$K$95</formula>
    </cfRule>
  </conditionalFormatting>
  <conditionalFormatting sqref="O21:R32">
    <cfRule type="cellIs" dxfId="23" priority="14" operator="equal">
      <formula>0</formula>
    </cfRule>
  </conditionalFormatting>
  <conditionalFormatting sqref="O42:R53">
    <cfRule type="cellIs" dxfId="22" priority="6" operator="equal">
      <formula>0</formula>
    </cfRule>
  </conditionalFormatting>
  <conditionalFormatting sqref="O63:R74">
    <cfRule type="cellIs" dxfId="21" priority="5" operator="equal">
      <formula>0</formula>
    </cfRule>
  </conditionalFormatting>
  <conditionalFormatting sqref="O81:S83">
    <cfRule type="cellIs" dxfId="20" priority="10" operator="equal">
      <formula>0</formula>
    </cfRule>
  </conditionalFormatting>
  <conditionalFormatting sqref="S21:S32">
    <cfRule type="cellIs" dxfId="19" priority="3" operator="equal">
      <formula>0</formula>
    </cfRule>
  </conditionalFormatting>
  <conditionalFormatting sqref="S42:S53">
    <cfRule type="cellIs" dxfId="18" priority="8" operator="equal">
      <formula>0</formula>
    </cfRule>
  </conditionalFormatting>
  <conditionalFormatting sqref="S63:S74">
    <cfRule type="cellIs" dxfId="17" priority="2" operator="equal">
      <formula>0</formula>
    </cfRule>
  </conditionalFormatting>
  <conditionalFormatting sqref="S113">
    <cfRule type="expression" dxfId="16" priority="23">
      <formula>#REF!="ATENÇÃO: VTE NÃO PODE ULTRAPASSAR O SEGUINTE VALOR:"</formula>
    </cfRule>
  </conditionalFormatting>
  <dataValidations count="1">
    <dataValidation type="list" allowBlank="1" showInputMessage="1" showErrorMessage="1" sqref="H89:J89" xr:uid="{A6FAB8A5-5627-43FF-AD3A-CD33F4C0BDDA}">
      <formula1>IVA</formula1>
    </dataValidation>
  </dataValidations>
  <printOptions horizontalCentered="1"/>
  <pageMargins left="0.35" right="0.24" top="0.52" bottom="0.36" header="0.19685039370078741" footer="0.23622047244094491"/>
  <pageSetup paperSize="8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6497-0F8E-4FF7-B006-BA091B39A516}">
  <dimension ref="C1:X62"/>
  <sheetViews>
    <sheetView showGridLines="0" workbookViewId="0">
      <pane ySplit="8" topLeftCell="A44" activePane="bottomLeft" state="frozen"/>
      <selection pane="bottomLeft" activeCell="G18" sqref="G18"/>
    </sheetView>
  </sheetViews>
  <sheetFormatPr defaultRowHeight="12.75" x14ac:dyDescent="0.25"/>
  <cols>
    <col min="1" max="1" width="2.28515625" style="34" customWidth="1"/>
    <col min="2" max="2" width="0.85546875" style="34" customWidth="1"/>
    <col min="3" max="3" width="6.140625" style="34" customWidth="1"/>
    <col min="4" max="4" width="9" style="34" customWidth="1"/>
    <col min="5" max="5" width="11.28515625" style="34" bestFit="1" customWidth="1"/>
    <col min="6" max="6" width="0.42578125" style="34" customWidth="1"/>
    <col min="7" max="8" width="12.7109375" style="34" customWidth="1"/>
    <col min="9" max="9" width="19.7109375" style="34" customWidth="1"/>
    <col min="10" max="11" width="16.42578125" style="34" customWidth="1"/>
    <col min="12" max="12" width="17.42578125" style="34" customWidth="1"/>
    <col min="13" max="13" width="0.42578125" style="34" customWidth="1"/>
    <col min="14" max="15" width="12.7109375" style="34" customWidth="1"/>
    <col min="16" max="16" width="0.85546875" style="34" customWidth="1"/>
    <col min="17" max="17" width="9.140625" style="35" hidden="1" customWidth="1"/>
    <col min="18" max="18" width="9.42578125" style="34" hidden="1" customWidth="1"/>
    <col min="19" max="19" width="14.42578125" style="34" hidden="1" customWidth="1"/>
    <col min="20" max="16384" width="9.140625" style="34"/>
  </cols>
  <sheetData>
    <row r="1" spans="3:19" ht="8.25" customHeight="1" x14ac:dyDescent="0.25"/>
    <row r="2" spans="3:19" ht="18.75" customHeight="1" x14ac:dyDescent="0.25">
      <c r="C2" s="183" t="s">
        <v>99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</row>
    <row r="3" spans="3:19" s="37" customFormat="1" ht="26.25" x14ac:dyDescent="0.25">
      <c r="C3" s="184" t="s">
        <v>36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Q3" s="38"/>
    </row>
    <row r="4" spans="3:19" ht="23.25" x14ac:dyDescent="0.25">
      <c r="C4" s="185" t="s">
        <v>62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7"/>
    </row>
    <row r="5" spans="3:19" ht="3.75" customHeight="1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3:19" s="41" customFormat="1" ht="12.75" customHeight="1" x14ac:dyDescent="0.2">
      <c r="C6" s="39"/>
      <c r="D6" s="39"/>
      <c r="E6" s="188" t="s">
        <v>40</v>
      </c>
      <c r="F6" s="188"/>
      <c r="G6" s="188"/>
      <c r="H6" s="188"/>
      <c r="I6" s="188"/>
      <c r="J6" s="188"/>
      <c r="K6" s="188"/>
      <c r="L6" s="188"/>
      <c r="M6" s="188"/>
      <c r="N6" s="188"/>
      <c r="O6" s="40" t="s">
        <v>51</v>
      </c>
      <c r="R6" s="34"/>
    </row>
    <row r="7" spans="3:19" s="44" customFormat="1" ht="15" x14ac:dyDescent="0.25">
      <c r="C7" s="175" t="s">
        <v>39</v>
      </c>
      <c r="D7" s="175"/>
      <c r="E7" s="189">
        <f>'ANEXO II - PTP'!$E$7</f>
        <v>0</v>
      </c>
      <c r="F7" s="189"/>
      <c r="G7" s="189"/>
      <c r="H7" s="189"/>
      <c r="I7" s="189"/>
      <c r="J7" s="189"/>
      <c r="K7" s="189"/>
      <c r="L7" s="189"/>
      <c r="M7" s="189"/>
      <c r="N7" s="189"/>
      <c r="O7" s="43">
        <f>'ANEXO II - PTP'!$R$7</f>
        <v>0</v>
      </c>
      <c r="R7" s="34"/>
    </row>
    <row r="8" spans="3:19" ht="9" customHeight="1" x14ac:dyDescent="0.25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3:19" ht="23.25" x14ac:dyDescent="0.25">
      <c r="C9" s="174" t="s">
        <v>45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</row>
    <row r="10" spans="3:19" ht="9.9499999999999993" customHeight="1" x14ac:dyDescent="0.25"/>
    <row r="11" spans="3:19" ht="18.75" customHeight="1" x14ac:dyDescent="0.25">
      <c r="J11" s="156" t="s">
        <v>74</v>
      </c>
      <c r="K11" s="157"/>
      <c r="L11" s="157"/>
      <c r="M11" s="157"/>
      <c r="N11" s="158"/>
      <c r="O11" s="46">
        <v>45839</v>
      </c>
    </row>
    <row r="12" spans="3:19" ht="9.9499999999999993" customHeight="1" x14ac:dyDescent="0.25"/>
    <row r="13" spans="3:19" s="41" customFormat="1" ht="12.75" customHeight="1" thickBot="1" x14ac:dyDescent="0.25">
      <c r="C13" s="167" t="s">
        <v>66</v>
      </c>
      <c r="D13" s="167"/>
      <c r="E13" s="167"/>
      <c r="F13" s="47"/>
      <c r="G13" s="167" t="s">
        <v>68</v>
      </c>
      <c r="H13" s="167"/>
      <c r="I13" s="167"/>
      <c r="J13" s="167"/>
      <c r="K13" s="167"/>
      <c r="L13" s="167"/>
      <c r="M13" s="47"/>
      <c r="N13" s="161" t="s">
        <v>73</v>
      </c>
      <c r="O13" s="161"/>
      <c r="Q13" s="48"/>
    </row>
    <row r="14" spans="3:19" ht="6.75" customHeight="1" x14ac:dyDescent="0.2">
      <c r="C14" s="159"/>
      <c r="D14" s="170"/>
      <c r="E14" s="160"/>
      <c r="F14" s="47"/>
      <c r="G14" s="159"/>
      <c r="H14" s="170"/>
      <c r="I14" s="170"/>
      <c r="J14" s="170"/>
      <c r="K14" s="170"/>
      <c r="L14" s="160"/>
      <c r="M14" s="47"/>
      <c r="N14" s="159"/>
      <c r="O14" s="160"/>
    </row>
    <row r="15" spans="3:19" ht="3.75" customHeight="1" x14ac:dyDescent="0.25"/>
    <row r="16" spans="3:19" s="50" customFormat="1" ht="15.75" x14ac:dyDescent="0.25">
      <c r="C16" s="172" t="s">
        <v>64</v>
      </c>
      <c r="D16" s="172" t="s">
        <v>2</v>
      </c>
      <c r="E16" s="172" t="s">
        <v>1</v>
      </c>
      <c r="F16" s="34"/>
      <c r="G16" s="168" t="s">
        <v>67</v>
      </c>
      <c r="H16" s="169"/>
      <c r="I16" s="154" t="s">
        <v>71</v>
      </c>
      <c r="J16" s="154" t="s">
        <v>72</v>
      </c>
      <c r="K16" s="154" t="s">
        <v>75</v>
      </c>
      <c r="L16" s="154" t="s">
        <v>90</v>
      </c>
      <c r="M16" s="34"/>
      <c r="N16" s="163" t="s">
        <v>81</v>
      </c>
      <c r="O16" s="165" t="s">
        <v>82</v>
      </c>
      <c r="Q16" s="51"/>
      <c r="S16" s="182" t="s">
        <v>80</v>
      </c>
    </row>
    <row r="17" spans="3:24" s="50" customFormat="1" ht="15.75" x14ac:dyDescent="0.25">
      <c r="C17" s="173"/>
      <c r="D17" s="173"/>
      <c r="E17" s="173"/>
      <c r="F17" s="34"/>
      <c r="G17" s="49" t="s">
        <v>69</v>
      </c>
      <c r="H17" s="49" t="s">
        <v>70</v>
      </c>
      <c r="I17" s="155"/>
      <c r="J17" s="155"/>
      <c r="K17" s="155"/>
      <c r="L17" s="155"/>
      <c r="M17" s="34"/>
      <c r="N17" s="164"/>
      <c r="O17" s="166"/>
      <c r="Q17" s="51" t="s">
        <v>65</v>
      </c>
      <c r="R17" s="51" t="s">
        <v>78</v>
      </c>
      <c r="S17" s="182"/>
    </row>
    <row r="18" spans="3:24" s="50" customFormat="1" ht="18.95" customHeight="1" x14ac:dyDescent="0.25">
      <c r="C18" s="52">
        <v>1</v>
      </c>
      <c r="D18" s="53" t="s">
        <v>3</v>
      </c>
      <c r="E18" s="54" t="s">
        <v>19</v>
      </c>
      <c r="F18" s="34"/>
      <c r="G18" s="32"/>
      <c r="H18" s="29"/>
      <c r="I18" s="17"/>
      <c r="J18" s="17"/>
      <c r="K18" s="17"/>
      <c r="L18" s="17"/>
      <c r="M18" s="34"/>
      <c r="N18" s="55" t="str">
        <f t="shared" ref="N18:N47" si="0">IF($E$7=0,"",IF($O$7=0,"",IF($Q18=3,"",IF($Q18=2,"",IF($S18&gt;$O$11,"",ROUND((($O$11-$S18)/31)+2,0))))))</f>
        <v/>
      </c>
      <c r="O18" s="56" t="str">
        <f>IF($Q18=2,"",IF($R18=0,"EXCLUÍDO",IF($Q18=0,"",IF($N18="","",ROUND(SUMIFS($N$18:$N18,$Q$18:$Q18,1)/COUNTIF($Q$18:$Q18,1),1)))))</f>
        <v/>
      </c>
      <c r="Q18" s="92">
        <f t="shared" ref="Q18:Q35" si="1">IF($E$7=0,0,IF($O$7=0,0,IF($D18=0,2,IF($E18=0,2,IF($H18&gt;$O$11,0,IF($R18=0,0,IF(COUNTBLANK($G18:$L18)&gt;0,3,1)))))))</f>
        <v>0</v>
      </c>
      <c r="R18" s="57">
        <f t="shared" ref="R18:R46" si="2">IF($S18="",2,IF(((($O$11-$S18)/31)+2)&gt;$H$55,0,IF($T18="«« Veículo repetido",0,1)))</f>
        <v>2</v>
      </c>
      <c r="S18" s="93" t="str">
        <f>IF($H18=0,"",DATE(YEAR(H18),MONTH(H18),1))</f>
        <v/>
      </c>
      <c r="T18" s="153" t="str">
        <f>IF($G18=0,"",IF(COUNTIF($G$18:$G18,$G18)&gt;1,"«« Veículo repetido",""))</f>
        <v/>
      </c>
      <c r="U18" s="153"/>
      <c r="V18" s="153"/>
      <c r="W18" s="153"/>
      <c r="X18" s="153"/>
    </row>
    <row r="19" spans="3:24" s="50" customFormat="1" ht="18.95" customHeight="1" x14ac:dyDescent="0.25">
      <c r="C19" s="52">
        <v>2</v>
      </c>
      <c r="D19" s="53" t="s">
        <v>3</v>
      </c>
      <c r="E19" s="54" t="s">
        <v>19</v>
      </c>
      <c r="F19" s="34"/>
      <c r="G19" s="32"/>
      <c r="H19" s="29"/>
      <c r="I19" s="17"/>
      <c r="J19" s="17"/>
      <c r="K19" s="17"/>
      <c r="L19" s="17"/>
      <c r="M19" s="34"/>
      <c r="N19" s="55" t="str">
        <f t="shared" si="0"/>
        <v/>
      </c>
      <c r="O19" s="56" t="str">
        <f>IF($Q19=2,"",IF($R19=0,"EXCLUÍDO",IF($Q19=0,"",IF($N19="","",ROUND(SUMIFS($N$18:$N19,$Q$18:$Q19,1)/COUNTIF($Q$18:$Q19,1),1)))))</f>
        <v/>
      </c>
      <c r="Q19" s="92">
        <f t="shared" si="1"/>
        <v>0</v>
      </c>
      <c r="R19" s="57">
        <f t="shared" si="2"/>
        <v>2</v>
      </c>
      <c r="S19" s="93" t="str">
        <f t="shared" ref="S19:S47" si="3">IF($H19=0,"",DATE(YEAR(H19),MONTH(H19),1))</f>
        <v/>
      </c>
      <c r="T19" s="153" t="str">
        <f>IF($G19=0,"",IF(COUNTIF($G$18:$G19,$G19)&gt;1,"«« Veículo repetido",""))</f>
        <v/>
      </c>
      <c r="U19" s="153"/>
      <c r="V19" s="153"/>
      <c r="W19" s="153"/>
      <c r="X19" s="153"/>
    </row>
    <row r="20" spans="3:24" s="50" customFormat="1" ht="18.95" customHeight="1" x14ac:dyDescent="0.25">
      <c r="C20" s="52">
        <v>3</v>
      </c>
      <c r="D20" s="53" t="s">
        <v>3</v>
      </c>
      <c r="E20" s="54" t="s">
        <v>19</v>
      </c>
      <c r="F20" s="34"/>
      <c r="G20" s="32"/>
      <c r="H20" s="29"/>
      <c r="I20" s="17"/>
      <c r="J20" s="17"/>
      <c r="K20" s="17"/>
      <c r="L20" s="17"/>
      <c r="M20" s="58"/>
      <c r="N20" s="55" t="str">
        <f t="shared" si="0"/>
        <v/>
      </c>
      <c r="O20" s="56" t="str">
        <f>IF($Q20=2,"",IF($R20=0,"EXCLUÍDO",IF($Q20=0,"",IF($N20="","",ROUND(SUMIFS($N$18:$N20,$Q$18:$Q20,1)/COUNTIF($Q$18:$Q20,1),1)))))</f>
        <v/>
      </c>
      <c r="Q20" s="92">
        <f t="shared" si="1"/>
        <v>0</v>
      </c>
      <c r="R20" s="57">
        <f t="shared" si="2"/>
        <v>2</v>
      </c>
      <c r="S20" s="93" t="str">
        <f t="shared" si="3"/>
        <v/>
      </c>
      <c r="T20" s="153" t="str">
        <f>IF($G20=0,"",IF(COUNTIF($G$18:$G20,$G20)&gt;1,"«« Veículo repetido",""))</f>
        <v/>
      </c>
      <c r="U20" s="153"/>
      <c r="V20" s="153"/>
      <c r="W20" s="153"/>
      <c r="X20" s="153"/>
    </row>
    <row r="21" spans="3:24" s="50" customFormat="1" ht="18.95" customHeight="1" x14ac:dyDescent="0.25">
      <c r="C21" s="52">
        <v>4</v>
      </c>
      <c r="D21" s="53" t="s">
        <v>3</v>
      </c>
      <c r="E21" s="54" t="s">
        <v>19</v>
      </c>
      <c r="F21" s="34"/>
      <c r="G21" s="32"/>
      <c r="H21" s="29"/>
      <c r="I21" s="17"/>
      <c r="J21" s="17"/>
      <c r="K21" s="17"/>
      <c r="L21" s="17"/>
      <c r="M21" s="58"/>
      <c r="N21" s="55" t="str">
        <f t="shared" si="0"/>
        <v/>
      </c>
      <c r="O21" s="56" t="str">
        <f>IF($Q21=2,"",IF($R21=0,"EXCLUÍDO",IF($Q21=0,"",IF($N21="","",ROUND(SUMIFS($N$18:$N21,$Q$18:$Q21,1)/COUNTIF($Q$18:$Q21,1),1)))))</f>
        <v/>
      </c>
      <c r="Q21" s="92">
        <f t="shared" si="1"/>
        <v>0</v>
      </c>
      <c r="R21" s="57">
        <f t="shared" si="2"/>
        <v>2</v>
      </c>
      <c r="S21" s="93" t="str">
        <f t="shared" si="3"/>
        <v/>
      </c>
      <c r="T21" s="153" t="str">
        <f>IF($G21=0,"",IF(COUNTIF($G$18:$G21,$G21)&gt;1,"«« Veículo repetido",""))</f>
        <v/>
      </c>
      <c r="U21" s="153"/>
      <c r="V21" s="153"/>
      <c r="W21" s="153"/>
      <c r="X21" s="153"/>
    </row>
    <row r="22" spans="3:24" s="50" customFormat="1" ht="18.95" customHeight="1" x14ac:dyDescent="0.25">
      <c r="C22" s="52">
        <v>5</v>
      </c>
      <c r="D22" s="53" t="s">
        <v>3</v>
      </c>
      <c r="E22" s="54" t="s">
        <v>20</v>
      </c>
      <c r="F22" s="34"/>
      <c r="G22" s="32"/>
      <c r="H22" s="29"/>
      <c r="I22" s="17"/>
      <c r="J22" s="17"/>
      <c r="K22" s="17"/>
      <c r="L22" s="17"/>
      <c r="M22" s="58"/>
      <c r="N22" s="55" t="str">
        <f t="shared" si="0"/>
        <v/>
      </c>
      <c r="O22" s="56" t="str">
        <f>IF($Q22=2,"",IF($R22=0,"EXCLUÍDO",IF($Q22=0,"",IF($N22="","",ROUND(SUMIFS($N$18:$N22,$Q$18:$Q22,1)/COUNTIF($Q$18:$Q22,1),1)))))</f>
        <v/>
      </c>
      <c r="Q22" s="92">
        <f t="shared" si="1"/>
        <v>0</v>
      </c>
      <c r="R22" s="57">
        <f t="shared" si="2"/>
        <v>2</v>
      </c>
      <c r="S22" s="93" t="str">
        <f t="shared" si="3"/>
        <v/>
      </c>
      <c r="T22" s="153" t="str">
        <f>IF($G22=0,"",IF(COUNTIF($G$18:$G22,$G22)&gt;1,"«« Veículo repetido",""))</f>
        <v/>
      </c>
      <c r="U22" s="153"/>
      <c r="V22" s="153"/>
      <c r="W22" s="153"/>
      <c r="X22" s="153"/>
    </row>
    <row r="23" spans="3:24" s="50" customFormat="1" ht="18.95" customHeight="1" x14ac:dyDescent="0.25">
      <c r="C23" s="59">
        <v>6</v>
      </c>
      <c r="D23" s="60" t="s">
        <v>7</v>
      </c>
      <c r="E23" s="61" t="s">
        <v>19</v>
      </c>
      <c r="F23" s="58"/>
      <c r="G23" s="32"/>
      <c r="H23" s="29"/>
      <c r="I23" s="17"/>
      <c r="J23" s="17"/>
      <c r="K23" s="17"/>
      <c r="L23" s="17"/>
      <c r="M23" s="58"/>
      <c r="N23" s="55" t="str">
        <f t="shared" si="0"/>
        <v/>
      </c>
      <c r="O23" s="56" t="str">
        <f>IF($Q23=2,"",IF($R23=0,"EXCLUÍDO",IF($Q23=0,"",IF($N23="","",ROUND(SUMIFS($N$18:$N23,$Q$18:$Q23,1)/COUNTIF($Q$18:$Q23,1),1)))))</f>
        <v/>
      </c>
      <c r="Q23" s="92">
        <f t="shared" si="1"/>
        <v>0</v>
      </c>
      <c r="R23" s="57">
        <f t="shared" si="2"/>
        <v>2</v>
      </c>
      <c r="S23" s="93" t="str">
        <f t="shared" si="3"/>
        <v/>
      </c>
      <c r="T23" s="153" t="str">
        <f>IF($G23=0,"",IF(COUNTIF($G$18:$G23,$G23)&gt;1,"«« Veículo repetido",""))</f>
        <v/>
      </c>
      <c r="U23" s="153"/>
      <c r="V23" s="153"/>
      <c r="W23" s="153"/>
      <c r="X23" s="153"/>
    </row>
    <row r="24" spans="3:24" s="50" customFormat="1" ht="18.95" customHeight="1" x14ac:dyDescent="0.25">
      <c r="C24" s="59">
        <v>7</v>
      </c>
      <c r="D24" s="60" t="s">
        <v>7</v>
      </c>
      <c r="E24" s="61" t="s">
        <v>19</v>
      </c>
      <c r="F24" s="58"/>
      <c r="G24" s="32"/>
      <c r="H24" s="29"/>
      <c r="I24" s="17"/>
      <c r="J24" s="17"/>
      <c r="K24" s="17"/>
      <c r="L24" s="17"/>
      <c r="M24" s="58"/>
      <c r="N24" s="55" t="str">
        <f t="shared" si="0"/>
        <v/>
      </c>
      <c r="O24" s="56" t="str">
        <f>IF($Q24=2,"",IF($R24=0,"EXCLUÍDO",IF($Q24=0,"",IF($N24="","",ROUND(SUMIFS($N$18:$N24,$Q$18:$Q24,1)/COUNTIF($Q$18:$Q24,1),1)))))</f>
        <v/>
      </c>
      <c r="Q24" s="92">
        <f t="shared" si="1"/>
        <v>0</v>
      </c>
      <c r="R24" s="57">
        <f t="shared" si="2"/>
        <v>2</v>
      </c>
      <c r="S24" s="93" t="str">
        <f t="shared" si="3"/>
        <v/>
      </c>
      <c r="T24" s="153" t="str">
        <f>IF($G24=0,"",IF(COUNTIF($G$18:$G24,$G24)&gt;1,"«« Veículo repetido",""))</f>
        <v/>
      </c>
      <c r="U24" s="153"/>
      <c r="V24" s="153"/>
      <c r="W24" s="153"/>
      <c r="X24" s="153"/>
    </row>
    <row r="25" spans="3:24" s="50" customFormat="1" ht="18.95" customHeight="1" x14ac:dyDescent="0.25">
      <c r="C25" s="59">
        <v>8</v>
      </c>
      <c r="D25" s="60" t="s">
        <v>7</v>
      </c>
      <c r="E25" s="61" t="s">
        <v>19</v>
      </c>
      <c r="F25" s="58"/>
      <c r="G25" s="32"/>
      <c r="H25" s="29"/>
      <c r="I25" s="17"/>
      <c r="J25" s="17"/>
      <c r="K25" s="17"/>
      <c r="L25" s="17"/>
      <c r="M25" s="58"/>
      <c r="N25" s="55" t="str">
        <f t="shared" si="0"/>
        <v/>
      </c>
      <c r="O25" s="56" t="str">
        <f>IF($Q25=2,"",IF($R25=0,"EXCLUÍDO",IF($Q25=0,"",IF($N25="","",ROUND(SUMIFS($N$18:$N25,$Q$18:$Q25,1)/COUNTIF($Q$18:$Q25,1),1)))))</f>
        <v/>
      </c>
      <c r="Q25" s="92">
        <f t="shared" si="1"/>
        <v>0</v>
      </c>
      <c r="R25" s="57">
        <f t="shared" si="2"/>
        <v>2</v>
      </c>
      <c r="S25" s="93" t="str">
        <f t="shared" si="3"/>
        <v/>
      </c>
      <c r="T25" s="153" t="str">
        <f>IF($G25=0,"",IF(COUNTIF($G$18:$G25,$G25)&gt;1,"«« Veículo repetido",""))</f>
        <v/>
      </c>
      <c r="U25" s="153"/>
      <c r="V25" s="153"/>
      <c r="W25" s="153"/>
      <c r="X25" s="153"/>
    </row>
    <row r="26" spans="3:24" s="50" customFormat="1" ht="18.95" customHeight="1" x14ac:dyDescent="0.25">
      <c r="C26" s="59">
        <v>9</v>
      </c>
      <c r="D26" s="60" t="s">
        <v>7</v>
      </c>
      <c r="E26" s="61" t="s">
        <v>19</v>
      </c>
      <c r="F26" s="58"/>
      <c r="G26" s="32"/>
      <c r="H26" s="29"/>
      <c r="I26" s="17"/>
      <c r="J26" s="17"/>
      <c r="K26" s="17"/>
      <c r="L26" s="17"/>
      <c r="M26" s="58"/>
      <c r="N26" s="55" t="str">
        <f t="shared" si="0"/>
        <v/>
      </c>
      <c r="O26" s="56" t="str">
        <f>IF($Q26=2,"",IF($R26=0,"EXCLUÍDO",IF($Q26=0,"",IF($N26="","",ROUND(SUMIFS($N$18:$N26,$Q$18:$Q26,1)/COUNTIF($Q$18:$Q26,1),1)))))</f>
        <v/>
      </c>
      <c r="Q26" s="92">
        <f t="shared" si="1"/>
        <v>0</v>
      </c>
      <c r="R26" s="57">
        <f t="shared" si="2"/>
        <v>2</v>
      </c>
      <c r="S26" s="93" t="str">
        <f t="shared" si="3"/>
        <v/>
      </c>
      <c r="T26" s="153" t="str">
        <f>IF($G26=0,"",IF(COUNTIF($G$18:$G26,$G26)&gt;1,"«« Veículo repetido",""))</f>
        <v/>
      </c>
      <c r="U26" s="153"/>
      <c r="V26" s="153"/>
      <c r="W26" s="153"/>
      <c r="X26" s="153"/>
    </row>
    <row r="27" spans="3:24" s="50" customFormat="1" ht="18.95" customHeight="1" x14ac:dyDescent="0.25">
      <c r="C27" s="59">
        <v>10</v>
      </c>
      <c r="D27" s="60" t="s">
        <v>7</v>
      </c>
      <c r="E27" s="61" t="s">
        <v>22</v>
      </c>
      <c r="F27" s="58"/>
      <c r="G27" s="32"/>
      <c r="H27" s="29"/>
      <c r="I27" s="17"/>
      <c r="J27" s="17"/>
      <c r="K27" s="17"/>
      <c r="L27" s="17"/>
      <c r="M27" s="58"/>
      <c r="N27" s="55" t="str">
        <f t="shared" si="0"/>
        <v/>
      </c>
      <c r="O27" s="56" t="str">
        <f>IF($Q27=2,"",IF($R27=0,"EXCLUÍDO",IF($Q27=0,"",IF($N27="","",ROUND(SUMIFS($N$18:$N27,$Q$18:$Q27,1)/COUNTIF($Q$18:$Q27,1),1)))))</f>
        <v/>
      </c>
      <c r="Q27" s="92">
        <f t="shared" si="1"/>
        <v>0</v>
      </c>
      <c r="R27" s="57">
        <f t="shared" si="2"/>
        <v>2</v>
      </c>
      <c r="S27" s="93" t="str">
        <f t="shared" si="3"/>
        <v/>
      </c>
      <c r="T27" s="153" t="str">
        <f>IF($G27=0,"",IF(COUNTIF($G$18:$G27,$G27)&gt;1,"«« Veículo repetido",""))</f>
        <v/>
      </c>
      <c r="U27" s="153"/>
      <c r="V27" s="153"/>
      <c r="W27" s="153"/>
      <c r="X27" s="153"/>
    </row>
    <row r="28" spans="3:24" s="50" customFormat="1" ht="18.95" customHeight="1" x14ac:dyDescent="0.25">
      <c r="C28" s="52">
        <v>11</v>
      </c>
      <c r="D28" s="53" t="s">
        <v>8</v>
      </c>
      <c r="E28" s="54" t="s">
        <v>19</v>
      </c>
      <c r="F28" s="58"/>
      <c r="G28" s="32"/>
      <c r="H28" s="29"/>
      <c r="I28" s="17"/>
      <c r="J28" s="17"/>
      <c r="K28" s="17"/>
      <c r="L28" s="17"/>
      <c r="M28" s="58"/>
      <c r="N28" s="55" t="str">
        <f t="shared" si="0"/>
        <v/>
      </c>
      <c r="O28" s="56" t="str">
        <f>IF($Q28=2,"",IF($R28=0,"EXCLUÍDO",IF($Q28=0,"",IF($N28="","",ROUND(SUMIFS($N$18:$N28,$Q$18:$Q28,1)/COUNTIF($Q$18:$Q28,1),1)))))</f>
        <v/>
      </c>
      <c r="Q28" s="92">
        <f t="shared" si="1"/>
        <v>0</v>
      </c>
      <c r="R28" s="57">
        <f t="shared" si="2"/>
        <v>2</v>
      </c>
      <c r="S28" s="93" t="str">
        <f t="shared" si="3"/>
        <v/>
      </c>
      <c r="T28" s="153" t="str">
        <f>IF($G28=0,"",IF(COUNTIF($G$18:$G28,$G28)&gt;1,"«« Veículo repetido",""))</f>
        <v/>
      </c>
      <c r="U28" s="153"/>
      <c r="V28" s="153"/>
      <c r="W28" s="153"/>
      <c r="X28" s="153"/>
    </row>
    <row r="29" spans="3:24" s="50" customFormat="1" ht="18.95" customHeight="1" x14ac:dyDescent="0.25">
      <c r="C29" s="52">
        <v>12</v>
      </c>
      <c r="D29" s="53" t="s">
        <v>8</v>
      </c>
      <c r="E29" s="54" t="s">
        <v>19</v>
      </c>
      <c r="F29" s="58"/>
      <c r="G29" s="32"/>
      <c r="H29" s="29"/>
      <c r="I29" s="17"/>
      <c r="J29" s="17"/>
      <c r="K29" s="17"/>
      <c r="L29" s="17"/>
      <c r="M29" s="58"/>
      <c r="N29" s="55" t="str">
        <f t="shared" si="0"/>
        <v/>
      </c>
      <c r="O29" s="56" t="str">
        <f>IF($Q29=2,"",IF($R29=0,"EXCLUÍDO",IF($Q29=0,"",IF($N29="","",ROUND(SUMIFS($N$18:$N29,$Q$18:$Q29,1)/COUNTIF($Q$18:$Q29,1),1)))))</f>
        <v/>
      </c>
      <c r="Q29" s="92">
        <f t="shared" si="1"/>
        <v>0</v>
      </c>
      <c r="R29" s="57">
        <f t="shared" si="2"/>
        <v>2</v>
      </c>
      <c r="S29" s="93" t="str">
        <f t="shared" si="3"/>
        <v/>
      </c>
      <c r="T29" s="153" t="str">
        <f>IF($G29=0,"",IF(COUNTIF($G$18:$G29,$G29)&gt;1,"«« Veículo repetido",""))</f>
        <v/>
      </c>
      <c r="U29" s="153"/>
      <c r="V29" s="153"/>
      <c r="W29" s="153"/>
      <c r="X29" s="153"/>
    </row>
    <row r="30" spans="3:24" s="50" customFormat="1" ht="18.95" customHeight="1" x14ac:dyDescent="0.25">
      <c r="C30" s="52">
        <v>13</v>
      </c>
      <c r="D30" s="53" t="s">
        <v>8</v>
      </c>
      <c r="E30" s="54" t="s">
        <v>19</v>
      </c>
      <c r="F30" s="58"/>
      <c r="G30" s="32"/>
      <c r="H30" s="29"/>
      <c r="I30" s="17"/>
      <c r="J30" s="17"/>
      <c r="K30" s="17"/>
      <c r="L30" s="17"/>
      <c r="M30" s="58"/>
      <c r="N30" s="55" t="str">
        <f t="shared" si="0"/>
        <v/>
      </c>
      <c r="O30" s="56" t="str">
        <f>IF($Q30=2,"",IF($R30=0,"EXCLUÍDO",IF($Q30=0,"",IF($N30="","",ROUND(SUMIFS($N$18:$N30,$Q$18:$Q30,1)/COUNTIF($Q$18:$Q30,1),1)))))</f>
        <v/>
      </c>
      <c r="Q30" s="92">
        <f t="shared" si="1"/>
        <v>0</v>
      </c>
      <c r="R30" s="57">
        <f t="shared" si="2"/>
        <v>2</v>
      </c>
      <c r="S30" s="93" t="str">
        <f t="shared" si="3"/>
        <v/>
      </c>
      <c r="T30" s="153" t="str">
        <f>IF($G30=0,"",IF(COUNTIF($G$18:$G30,$G30)&gt;1,"«« Veículo repetido",""))</f>
        <v/>
      </c>
      <c r="U30" s="153"/>
      <c r="V30" s="153"/>
      <c r="W30" s="153"/>
      <c r="X30" s="153"/>
    </row>
    <row r="31" spans="3:24" s="50" customFormat="1" ht="18.95" customHeight="1" x14ac:dyDescent="0.25">
      <c r="C31" s="52">
        <v>14</v>
      </c>
      <c r="D31" s="53" t="s">
        <v>8</v>
      </c>
      <c r="E31" s="54" t="s">
        <v>19</v>
      </c>
      <c r="F31" s="58"/>
      <c r="G31" s="32"/>
      <c r="H31" s="29"/>
      <c r="I31" s="17"/>
      <c r="J31" s="17"/>
      <c r="K31" s="17"/>
      <c r="L31" s="17"/>
      <c r="M31" s="58"/>
      <c r="N31" s="55" t="str">
        <f t="shared" si="0"/>
        <v/>
      </c>
      <c r="O31" s="56" t="str">
        <f>IF($Q31=2,"",IF($R31=0,"EXCLUÍDO",IF($Q31=0,"",IF($N31="","",ROUND(SUMIFS($N$18:$N31,$Q$18:$Q31,1)/COUNTIF($Q$18:$Q31,1),1)))))</f>
        <v/>
      </c>
      <c r="Q31" s="92">
        <f t="shared" si="1"/>
        <v>0</v>
      </c>
      <c r="R31" s="57">
        <f t="shared" si="2"/>
        <v>2</v>
      </c>
      <c r="S31" s="93" t="str">
        <f t="shared" si="3"/>
        <v/>
      </c>
      <c r="T31" s="153" t="str">
        <f>IF($G31=0,"",IF(COUNTIF($G$18:$G31,$G31)&gt;1,"«« Veículo repetido",""))</f>
        <v/>
      </c>
      <c r="U31" s="153"/>
      <c r="V31" s="153"/>
      <c r="W31" s="153"/>
      <c r="X31" s="153"/>
    </row>
    <row r="32" spans="3:24" s="50" customFormat="1" ht="18.95" customHeight="1" x14ac:dyDescent="0.25">
      <c r="C32" s="52">
        <v>15</v>
      </c>
      <c r="D32" s="53" t="s">
        <v>8</v>
      </c>
      <c r="E32" s="54" t="s">
        <v>20</v>
      </c>
      <c r="F32" s="58"/>
      <c r="G32" s="32"/>
      <c r="H32" s="29"/>
      <c r="I32" s="17"/>
      <c r="J32" s="17"/>
      <c r="K32" s="17"/>
      <c r="L32" s="17"/>
      <c r="M32" s="58"/>
      <c r="N32" s="55" t="str">
        <f t="shared" si="0"/>
        <v/>
      </c>
      <c r="O32" s="56" t="str">
        <f>IF($Q32=2,"",IF($R32=0,"EXCLUÍDO",IF($Q32=0,"",IF($N32="","",ROUND(SUMIFS($N$18:$N32,$Q$18:$Q32,1)/COUNTIF($Q$18:$Q32,1),1)))))</f>
        <v/>
      </c>
      <c r="Q32" s="92">
        <f t="shared" si="1"/>
        <v>0</v>
      </c>
      <c r="R32" s="57">
        <f t="shared" si="2"/>
        <v>2</v>
      </c>
      <c r="S32" s="93" t="str">
        <f t="shared" si="3"/>
        <v/>
      </c>
      <c r="T32" s="153" t="str">
        <f>IF($G32=0,"",IF(COUNTIF($G$18:$G32,$G32)&gt;1,"«« Veículo repetido",""))</f>
        <v/>
      </c>
      <c r="U32" s="153"/>
      <c r="V32" s="153"/>
      <c r="W32" s="153"/>
      <c r="X32" s="153"/>
    </row>
    <row r="33" spans="3:24" s="50" customFormat="1" ht="18.95" customHeight="1" x14ac:dyDescent="0.25">
      <c r="C33" s="52">
        <v>16</v>
      </c>
      <c r="D33" s="53" t="s">
        <v>8</v>
      </c>
      <c r="E33" s="54" t="s">
        <v>20</v>
      </c>
      <c r="F33" s="58"/>
      <c r="G33" s="32"/>
      <c r="H33" s="29"/>
      <c r="I33" s="17"/>
      <c r="J33" s="17"/>
      <c r="K33" s="17"/>
      <c r="L33" s="17"/>
      <c r="M33" s="58"/>
      <c r="N33" s="55" t="str">
        <f t="shared" si="0"/>
        <v/>
      </c>
      <c r="O33" s="56" t="str">
        <f>IF($Q33=2,"",IF($R33=0,"EXCLUÍDO",IF($Q33=0,"",IF($N33="","",ROUND(SUMIFS($N$18:$N33,$Q$18:$Q33,1)/COUNTIF($Q$18:$Q33,1),1)))))</f>
        <v/>
      </c>
      <c r="Q33" s="92">
        <f t="shared" si="1"/>
        <v>0</v>
      </c>
      <c r="R33" s="57">
        <f t="shared" si="2"/>
        <v>2</v>
      </c>
      <c r="S33" s="93" t="str">
        <f t="shared" si="3"/>
        <v/>
      </c>
      <c r="T33" s="153" t="str">
        <f>IF($G33=0,"",IF(COUNTIF($G$18:$G33,$G33)&gt;1,"«« Veículo repetido",""))</f>
        <v/>
      </c>
      <c r="U33" s="153"/>
      <c r="V33" s="153"/>
      <c r="W33" s="153"/>
      <c r="X33" s="153"/>
    </row>
    <row r="34" spans="3:24" s="50" customFormat="1" ht="18.95" customHeight="1" x14ac:dyDescent="0.25">
      <c r="C34" s="52">
        <v>17</v>
      </c>
      <c r="D34" s="53" t="s">
        <v>8</v>
      </c>
      <c r="E34" s="54" t="s">
        <v>21</v>
      </c>
      <c r="F34" s="58"/>
      <c r="G34" s="32"/>
      <c r="H34" s="29"/>
      <c r="I34" s="17"/>
      <c r="J34" s="17"/>
      <c r="K34" s="17"/>
      <c r="L34" s="17"/>
      <c r="M34" s="58"/>
      <c r="N34" s="55" t="str">
        <f t="shared" si="0"/>
        <v/>
      </c>
      <c r="O34" s="56" t="str">
        <f>IF($Q34=2,"",IF($R34=0,"EXCLUÍDO",IF($Q34=0,"",IF($N34="","",ROUND(SUMIFS($N$18:$N34,$Q$18:$Q34,1)/COUNTIF($Q$18:$Q34,1),1)))))</f>
        <v/>
      </c>
      <c r="Q34" s="92">
        <f t="shared" si="1"/>
        <v>0</v>
      </c>
      <c r="R34" s="57">
        <f t="shared" si="2"/>
        <v>2</v>
      </c>
      <c r="S34" s="93" t="str">
        <f t="shared" si="3"/>
        <v/>
      </c>
      <c r="T34" s="153" t="str">
        <f>IF($G34=0,"",IF(COUNTIF($G$18:$G34,$G34)&gt;1,"«« Veículo repetido",""))</f>
        <v/>
      </c>
      <c r="U34" s="153"/>
      <c r="V34" s="153"/>
      <c r="W34" s="153"/>
      <c r="X34" s="153"/>
    </row>
    <row r="35" spans="3:24" s="50" customFormat="1" ht="18.95" customHeight="1" x14ac:dyDescent="0.25">
      <c r="C35" s="52">
        <v>18</v>
      </c>
      <c r="D35" s="53" t="s">
        <v>8</v>
      </c>
      <c r="E35" s="54" t="s">
        <v>22</v>
      </c>
      <c r="F35" s="58"/>
      <c r="G35" s="32"/>
      <c r="H35" s="29"/>
      <c r="I35" s="17"/>
      <c r="J35" s="17"/>
      <c r="K35" s="17"/>
      <c r="L35" s="17"/>
      <c r="M35" s="58"/>
      <c r="N35" s="55" t="str">
        <f t="shared" si="0"/>
        <v/>
      </c>
      <c r="O35" s="56" t="str">
        <f>IF($Q35=2,"",IF($R35=0,"EXCLUÍDO",IF($Q35=0,"",IF($N35="","",ROUND(SUMIFS($N$18:$N35,$Q$18:$Q35,1)/COUNTIF($Q$18:$Q35,1),1)))))</f>
        <v/>
      </c>
      <c r="Q35" s="92">
        <f t="shared" si="1"/>
        <v>0</v>
      </c>
      <c r="R35" s="57">
        <f t="shared" si="2"/>
        <v>2</v>
      </c>
      <c r="S35" s="93" t="str">
        <f t="shared" si="3"/>
        <v/>
      </c>
      <c r="T35" s="153" t="str">
        <f>IF($G35=0,"",IF(COUNTIF($G$18:$G35,$G35)&gt;1,"«« Veículo repetido",""))</f>
        <v/>
      </c>
      <c r="U35" s="153"/>
      <c r="V35" s="153"/>
      <c r="W35" s="153"/>
      <c r="X35" s="153"/>
    </row>
    <row r="36" spans="3:24" s="50" customFormat="1" ht="18.95" customHeight="1" x14ac:dyDescent="0.25">
      <c r="C36" s="52">
        <v>19</v>
      </c>
      <c r="D36" s="90"/>
      <c r="E36" s="91"/>
      <c r="F36" s="58"/>
      <c r="G36" s="33"/>
      <c r="H36" s="31"/>
      <c r="I36" s="30"/>
      <c r="J36" s="30"/>
      <c r="K36" s="30"/>
      <c r="L36" s="30"/>
      <c r="M36" s="58"/>
      <c r="N36" s="55" t="str">
        <f t="shared" si="0"/>
        <v/>
      </c>
      <c r="O36" s="56" t="str">
        <f>IF($Q36=2,"",IF($R36=0,"EXCLUÍDO",IF($Q36=0,"",IF($N36="","",ROUND(SUMIFS($N$18:$N36,$Q$18:$Q36,1)/COUNTIF($Q$18:$Q36,1),1)))))</f>
        <v/>
      </c>
      <c r="Q36" s="92">
        <f>IF($E$7=0,0,IF($O$7=0,0,IF($D36=0,2,IF($E36=0,2,IF($H36&gt;$O$11,0,IF($R36=0,0,IF(COUNTBLANK($G36:$L36)&gt;0,3,1)))))))</f>
        <v>0</v>
      </c>
      <c r="R36" s="57">
        <f>IF($S36="",2,IF(((($O$11-$S36)/31)+2)&gt;$H$55,0,IF($T36="«« Veículo repetido",0,1)))</f>
        <v>2</v>
      </c>
      <c r="S36" s="93" t="str">
        <f>IF($H36=0,"",DATE(YEAR(H36),MONTH(H36),1))</f>
        <v/>
      </c>
      <c r="T36" s="153" t="str">
        <f>IF($G36=0,"",IF(COUNTIF($G$18:$G36,$G36)&gt;1,"«« Veículo repetido",""))</f>
        <v/>
      </c>
      <c r="U36" s="153"/>
      <c r="V36" s="153"/>
      <c r="W36" s="153"/>
      <c r="X36" s="153"/>
    </row>
    <row r="37" spans="3:24" s="50" customFormat="1" ht="18.95" customHeight="1" x14ac:dyDescent="0.25">
      <c r="C37" s="52">
        <v>20</v>
      </c>
      <c r="D37" s="90"/>
      <c r="E37" s="91"/>
      <c r="F37" s="58"/>
      <c r="G37" s="33"/>
      <c r="H37" s="31"/>
      <c r="I37" s="30"/>
      <c r="J37" s="30"/>
      <c r="K37" s="30"/>
      <c r="L37" s="30"/>
      <c r="M37" s="58"/>
      <c r="N37" s="55" t="str">
        <f t="shared" si="0"/>
        <v/>
      </c>
      <c r="O37" s="56" t="str">
        <f>IF($Q37=2,"",IF($R37=0,"EXCLUÍDO",IF($Q37=0,"",IF($N37="","",ROUND(SUMIFS($N$18:$N37,$Q$18:$Q37,1)/COUNTIF($Q$18:$Q37,1),1)))))</f>
        <v/>
      </c>
      <c r="Q37" s="92">
        <f t="shared" ref="Q37:Q47" si="4">IF($E$7=0,0,IF($O$7=0,0,IF($D37=0,2,IF($E37=0,2,IF($H37&gt;$O$11,0,IF($R37=0,0,IF(COUNTBLANK($G37:$L37)&gt;0,3,1)))))))</f>
        <v>0</v>
      </c>
      <c r="R37" s="57">
        <f t="shared" si="2"/>
        <v>2</v>
      </c>
      <c r="S37" s="93" t="str">
        <f t="shared" si="3"/>
        <v/>
      </c>
      <c r="T37" s="153" t="str">
        <f>IF($G37=0,"",IF(COUNTIF($G$18:$G37,$G37)&gt;1,"«« Veículo repetido",""))</f>
        <v/>
      </c>
      <c r="U37" s="153"/>
      <c r="V37" s="153"/>
      <c r="W37" s="153"/>
      <c r="X37" s="153"/>
    </row>
    <row r="38" spans="3:24" s="50" customFormat="1" ht="18.95" customHeight="1" x14ac:dyDescent="0.25">
      <c r="C38" s="52">
        <v>21</v>
      </c>
      <c r="D38" s="90"/>
      <c r="E38" s="91"/>
      <c r="F38" s="58"/>
      <c r="G38" s="33"/>
      <c r="H38" s="31"/>
      <c r="I38" s="30"/>
      <c r="J38" s="30"/>
      <c r="K38" s="30"/>
      <c r="L38" s="30"/>
      <c r="M38" s="58"/>
      <c r="N38" s="55" t="str">
        <f t="shared" si="0"/>
        <v/>
      </c>
      <c r="O38" s="56" t="str">
        <f>IF($Q38=2,"",IF($R38=0,"EXCLUÍDO",IF($Q38=0,"",IF($N38="","",ROUND(SUMIFS($N$18:$N38,$Q$18:$Q38,1)/COUNTIF($Q$18:$Q38,1),1)))))</f>
        <v/>
      </c>
      <c r="Q38" s="92">
        <f t="shared" si="4"/>
        <v>0</v>
      </c>
      <c r="R38" s="57">
        <f t="shared" si="2"/>
        <v>2</v>
      </c>
      <c r="S38" s="93" t="str">
        <f t="shared" si="3"/>
        <v/>
      </c>
      <c r="T38" s="153" t="str">
        <f>IF($G38=0,"",IF(COUNTIF($G$18:$G38,$G38)&gt;1,"«« Veículo repetido",""))</f>
        <v/>
      </c>
      <c r="U38" s="153"/>
      <c r="V38" s="153"/>
      <c r="W38" s="153"/>
      <c r="X38" s="153"/>
    </row>
    <row r="39" spans="3:24" s="50" customFormat="1" ht="18.95" customHeight="1" x14ac:dyDescent="0.25">
      <c r="C39" s="52">
        <v>22</v>
      </c>
      <c r="D39" s="90"/>
      <c r="E39" s="91"/>
      <c r="F39" s="58"/>
      <c r="G39" s="33"/>
      <c r="H39" s="31"/>
      <c r="I39" s="30"/>
      <c r="J39" s="30"/>
      <c r="K39" s="30"/>
      <c r="L39" s="30"/>
      <c r="M39" s="58"/>
      <c r="N39" s="55" t="str">
        <f t="shared" si="0"/>
        <v/>
      </c>
      <c r="O39" s="56" t="str">
        <f>IF($Q39=2,"",IF($R39=0,"EXCLUÍDO",IF($Q39=0,"",IF($N39="","",ROUND(SUMIFS($N$18:$N39,$Q$18:$Q39,1)/COUNTIF($Q$18:$Q39,1),1)))))</f>
        <v/>
      </c>
      <c r="Q39" s="92">
        <f t="shared" si="4"/>
        <v>0</v>
      </c>
      <c r="R39" s="57">
        <f t="shared" si="2"/>
        <v>2</v>
      </c>
      <c r="S39" s="93" t="str">
        <f t="shared" si="3"/>
        <v/>
      </c>
      <c r="T39" s="153" t="str">
        <f>IF($G39=0,"",IF(COUNTIF($G$18:$G39,$G39)&gt;1,"«« Veículo repetido",""))</f>
        <v/>
      </c>
      <c r="U39" s="153"/>
      <c r="V39" s="153"/>
      <c r="W39" s="153"/>
      <c r="X39" s="153"/>
    </row>
    <row r="40" spans="3:24" s="50" customFormat="1" ht="18.95" customHeight="1" x14ac:dyDescent="0.25">
      <c r="C40" s="52">
        <v>23</v>
      </c>
      <c r="D40" s="90"/>
      <c r="E40" s="91"/>
      <c r="F40" s="58"/>
      <c r="G40" s="33"/>
      <c r="H40" s="31"/>
      <c r="I40" s="30"/>
      <c r="J40" s="30"/>
      <c r="K40" s="30"/>
      <c r="L40" s="30"/>
      <c r="M40" s="58"/>
      <c r="N40" s="55" t="str">
        <f t="shared" si="0"/>
        <v/>
      </c>
      <c r="O40" s="56" t="str">
        <f>IF($Q40=2,"",IF($R40=0,"EXCLUÍDO",IF($Q40=0,"",IF($N40="","",ROUND(SUMIFS($N$18:$N40,$Q$18:$Q40,1)/COUNTIF($Q$18:$Q40,1),1)))))</f>
        <v/>
      </c>
      <c r="Q40" s="92">
        <f t="shared" si="4"/>
        <v>0</v>
      </c>
      <c r="R40" s="57">
        <f t="shared" si="2"/>
        <v>2</v>
      </c>
      <c r="S40" s="93" t="str">
        <f t="shared" si="3"/>
        <v/>
      </c>
      <c r="T40" s="153" t="str">
        <f>IF($G40=0,"",IF(COUNTIF($G$18:$G40,$G40)&gt;1,"«« Veículo repetido",""))</f>
        <v/>
      </c>
      <c r="U40" s="153"/>
      <c r="V40" s="153"/>
      <c r="W40" s="153"/>
      <c r="X40" s="153"/>
    </row>
    <row r="41" spans="3:24" s="50" customFormat="1" ht="18.95" customHeight="1" x14ac:dyDescent="0.25">
      <c r="C41" s="52">
        <v>24</v>
      </c>
      <c r="D41" s="90"/>
      <c r="E41" s="91"/>
      <c r="F41" s="58"/>
      <c r="G41" s="33"/>
      <c r="H41" s="31"/>
      <c r="I41" s="30"/>
      <c r="J41" s="30"/>
      <c r="K41" s="30"/>
      <c r="L41" s="30"/>
      <c r="M41" s="58"/>
      <c r="N41" s="55" t="str">
        <f t="shared" si="0"/>
        <v/>
      </c>
      <c r="O41" s="56" t="str">
        <f>IF($Q41=2,"",IF($R41=0,"EXCLUÍDO",IF($Q41=0,"",IF($N41="","",ROUND(SUMIFS($N$18:$N41,$Q$18:$Q41,1)/COUNTIF($Q$18:$Q41,1),1)))))</f>
        <v/>
      </c>
      <c r="Q41" s="92">
        <f t="shared" si="4"/>
        <v>0</v>
      </c>
      <c r="R41" s="57">
        <f t="shared" si="2"/>
        <v>2</v>
      </c>
      <c r="S41" s="93" t="str">
        <f t="shared" si="3"/>
        <v/>
      </c>
      <c r="T41" s="153" t="str">
        <f>IF($G41=0,"",IF(COUNTIF($G$18:$G41,$G41)&gt;1,"«« Veículo repetido",""))</f>
        <v/>
      </c>
      <c r="U41" s="153"/>
      <c r="V41" s="153"/>
      <c r="W41" s="153"/>
      <c r="X41" s="153"/>
    </row>
    <row r="42" spans="3:24" s="50" customFormat="1" ht="18.95" customHeight="1" x14ac:dyDescent="0.25">
      <c r="C42" s="52">
        <v>25</v>
      </c>
      <c r="D42" s="90"/>
      <c r="E42" s="91"/>
      <c r="F42" s="58"/>
      <c r="G42" s="33"/>
      <c r="H42" s="31"/>
      <c r="I42" s="30"/>
      <c r="J42" s="30"/>
      <c r="K42" s="30"/>
      <c r="L42" s="30"/>
      <c r="M42" s="58"/>
      <c r="N42" s="55" t="str">
        <f t="shared" si="0"/>
        <v/>
      </c>
      <c r="O42" s="56" t="str">
        <f>IF($Q42=2,"",IF($R42=0,"EXCLUÍDO",IF($Q42=0,"",IF($N42="","",ROUND(SUMIFS($N$18:$N42,$Q$18:$Q42,1)/COUNTIF($Q$18:$Q42,1),1)))))</f>
        <v/>
      </c>
      <c r="Q42" s="92">
        <f t="shared" si="4"/>
        <v>0</v>
      </c>
      <c r="R42" s="57">
        <f t="shared" si="2"/>
        <v>2</v>
      </c>
      <c r="S42" s="93" t="str">
        <f t="shared" si="3"/>
        <v/>
      </c>
      <c r="T42" s="153" t="str">
        <f>IF($G42=0,"",IF(COUNTIF($G$18:$G42,$G42)&gt;1,"«« Veículo repetido",""))</f>
        <v/>
      </c>
      <c r="U42" s="153"/>
      <c r="V42" s="153"/>
      <c r="W42" s="153"/>
      <c r="X42" s="153"/>
    </row>
    <row r="43" spans="3:24" s="50" customFormat="1" ht="18.95" customHeight="1" x14ac:dyDescent="0.25">
      <c r="C43" s="52">
        <v>26</v>
      </c>
      <c r="D43" s="90"/>
      <c r="E43" s="91"/>
      <c r="F43" s="58"/>
      <c r="G43" s="33"/>
      <c r="H43" s="31"/>
      <c r="I43" s="30"/>
      <c r="J43" s="30"/>
      <c r="K43" s="30"/>
      <c r="L43" s="30"/>
      <c r="M43" s="58"/>
      <c r="N43" s="55" t="str">
        <f t="shared" si="0"/>
        <v/>
      </c>
      <c r="O43" s="56" t="str">
        <f>IF($Q43=2,"",IF($R43=0,"EXCLUÍDO",IF($Q43=0,"",IF($N43="","",ROUND(SUMIFS($N$18:$N43,$Q$18:$Q43,1)/COUNTIF($Q$18:$Q43,1),1)))))</f>
        <v/>
      </c>
      <c r="Q43" s="92">
        <f t="shared" si="4"/>
        <v>0</v>
      </c>
      <c r="R43" s="57">
        <f t="shared" si="2"/>
        <v>2</v>
      </c>
      <c r="S43" s="93" t="str">
        <f t="shared" si="3"/>
        <v/>
      </c>
      <c r="T43" s="153" t="str">
        <f>IF($G43=0,"",IF(COUNTIF($G$18:$G43,$G43)&gt;1,"«« Veículo repetido",""))</f>
        <v/>
      </c>
      <c r="U43" s="153"/>
      <c r="V43" s="153"/>
      <c r="W43" s="153"/>
      <c r="X43" s="153"/>
    </row>
    <row r="44" spans="3:24" s="50" customFormat="1" ht="18.95" customHeight="1" x14ac:dyDescent="0.25">
      <c r="C44" s="52">
        <v>27</v>
      </c>
      <c r="D44" s="90"/>
      <c r="E44" s="91"/>
      <c r="F44" s="58"/>
      <c r="G44" s="33"/>
      <c r="H44" s="31"/>
      <c r="I44" s="30"/>
      <c r="J44" s="30"/>
      <c r="K44" s="30"/>
      <c r="L44" s="30"/>
      <c r="M44" s="58"/>
      <c r="N44" s="55" t="str">
        <f t="shared" si="0"/>
        <v/>
      </c>
      <c r="O44" s="56" t="str">
        <f>IF($Q44=2,"",IF($R44=0,"EXCLUÍDO",IF($Q44=0,"",IF($N44="","",ROUND(SUMIFS($N$18:$N44,$Q$18:$Q44,1)/COUNTIF($Q$18:$Q44,1),1)))))</f>
        <v/>
      </c>
      <c r="Q44" s="92">
        <f t="shared" si="4"/>
        <v>0</v>
      </c>
      <c r="R44" s="57">
        <f t="shared" si="2"/>
        <v>2</v>
      </c>
      <c r="S44" s="93" t="str">
        <f t="shared" si="3"/>
        <v/>
      </c>
      <c r="T44" s="153" t="str">
        <f>IF($G44=0,"",IF(COUNTIF($G$18:$G44,$G44)&gt;1,"«« Veículo repetido",""))</f>
        <v/>
      </c>
      <c r="U44" s="153"/>
      <c r="V44" s="153"/>
      <c r="W44" s="153"/>
      <c r="X44" s="153"/>
    </row>
    <row r="45" spans="3:24" s="50" customFormat="1" ht="18.95" customHeight="1" x14ac:dyDescent="0.25">
      <c r="C45" s="52">
        <v>28</v>
      </c>
      <c r="D45" s="90"/>
      <c r="E45" s="91"/>
      <c r="F45" s="58"/>
      <c r="G45" s="33"/>
      <c r="H45" s="31"/>
      <c r="I45" s="30"/>
      <c r="J45" s="30"/>
      <c r="K45" s="30"/>
      <c r="L45" s="30"/>
      <c r="M45" s="58"/>
      <c r="N45" s="55" t="str">
        <f t="shared" si="0"/>
        <v/>
      </c>
      <c r="O45" s="56" t="str">
        <f>IF($Q45=2,"",IF($R45=0,"EXCLUÍDO",IF($Q45=0,"",IF($N45="","",ROUND(SUMIFS($N$18:$N45,$Q$18:$Q45,1)/COUNTIF($Q$18:$Q45,1),1)))))</f>
        <v/>
      </c>
      <c r="Q45" s="92">
        <f t="shared" si="4"/>
        <v>0</v>
      </c>
      <c r="R45" s="57">
        <f t="shared" si="2"/>
        <v>2</v>
      </c>
      <c r="S45" s="93" t="str">
        <f t="shared" si="3"/>
        <v/>
      </c>
      <c r="T45" s="153" t="str">
        <f>IF($G45=0,"",IF(COUNTIF($G$18:$G45,$G45)&gt;1,"«« Veículo repetido",""))</f>
        <v/>
      </c>
      <c r="U45" s="153"/>
      <c r="V45" s="153"/>
      <c r="W45" s="153"/>
      <c r="X45" s="153"/>
    </row>
    <row r="46" spans="3:24" s="50" customFormat="1" ht="18.95" customHeight="1" x14ac:dyDescent="0.25">
      <c r="C46" s="52">
        <v>29</v>
      </c>
      <c r="D46" s="90"/>
      <c r="E46" s="91"/>
      <c r="F46" s="58"/>
      <c r="G46" s="33"/>
      <c r="H46" s="31"/>
      <c r="I46" s="30"/>
      <c r="J46" s="30"/>
      <c r="K46" s="30"/>
      <c r="L46" s="30"/>
      <c r="M46" s="58"/>
      <c r="N46" s="55" t="str">
        <f t="shared" si="0"/>
        <v/>
      </c>
      <c r="O46" s="56" t="str">
        <f>IF($Q46=2,"",IF($R46=0,"EXCLUÍDO",IF($Q46=0,"",IF($N46="","",ROUND(SUMIFS($N$18:$N46,$Q$18:$Q46,1)/COUNTIF($Q$18:$Q46,1),1)))))</f>
        <v/>
      </c>
      <c r="Q46" s="92">
        <f t="shared" si="4"/>
        <v>0</v>
      </c>
      <c r="R46" s="57">
        <f t="shared" si="2"/>
        <v>2</v>
      </c>
      <c r="S46" s="93" t="str">
        <f t="shared" si="3"/>
        <v/>
      </c>
      <c r="T46" s="153" t="str">
        <f>IF($G46=0,"",IF(COUNTIF($G$18:$G46,$G46)&gt;1,"«« Veículo repetido",""))</f>
        <v/>
      </c>
      <c r="U46" s="153"/>
      <c r="V46" s="153"/>
      <c r="W46" s="153"/>
      <c r="X46" s="153"/>
    </row>
    <row r="47" spans="3:24" s="50" customFormat="1" ht="18.95" customHeight="1" x14ac:dyDescent="0.25">
      <c r="C47" s="52">
        <v>30</v>
      </c>
      <c r="D47" s="90"/>
      <c r="E47" s="91"/>
      <c r="F47" s="58"/>
      <c r="G47" s="33"/>
      <c r="H47" s="31"/>
      <c r="I47" s="30"/>
      <c r="J47" s="30"/>
      <c r="K47" s="30"/>
      <c r="L47" s="30"/>
      <c r="M47" s="58"/>
      <c r="N47" s="55" t="str">
        <f t="shared" si="0"/>
        <v/>
      </c>
      <c r="O47" s="56" t="str">
        <f>IF($Q47=2,"",IF($R47=0,"EXCLUÍDO",IF($Q47=0,"",IF($N47="","",ROUND(SUMIFS($N$18:$N47,$Q$18:$Q47,1)/COUNTIF($Q$18:$Q47,1),1)))))</f>
        <v/>
      </c>
      <c r="Q47" s="92">
        <f t="shared" si="4"/>
        <v>0</v>
      </c>
      <c r="R47" s="57">
        <f>IF($S47="",2,IF(((($O$11-$S47)/31)+2)&gt;$H$55,0,IF($T47="«« Veículo repetido",0,1)))</f>
        <v>2</v>
      </c>
      <c r="S47" s="93" t="str">
        <f t="shared" si="3"/>
        <v/>
      </c>
      <c r="T47" s="153" t="str">
        <f>IF($G47=0,"",IF(COUNTIF($G$18:$G47,$G47)&gt;1,"«« Veículo repetido",""))</f>
        <v/>
      </c>
      <c r="U47" s="153"/>
      <c r="V47" s="153"/>
      <c r="W47" s="153"/>
      <c r="X47" s="153"/>
    </row>
    <row r="48" spans="3:24" ht="3.75" customHeight="1" x14ac:dyDescent="0.2"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3:17" ht="18.75" x14ac:dyDescent="0.2">
      <c r="C49" s="162" t="s">
        <v>79</v>
      </c>
      <c r="D49" s="162"/>
      <c r="E49" s="162"/>
      <c r="F49" s="162"/>
      <c r="G49" s="162"/>
      <c r="H49" s="162"/>
      <c r="I49" s="162"/>
      <c r="J49" s="162"/>
      <c r="K49" s="162"/>
      <c r="L49" s="162"/>
      <c r="M49" s="62"/>
      <c r="N49" s="56" t="str">
        <f>IF(COUNTIF($Q$18:$Q$47,0)&gt;0,"",IF(COUNTIF($Q$18:$Q$47,3)&gt;0,"",ROUND(SUM($N$18:$N$47),1)))</f>
        <v/>
      </c>
      <c r="O49" s="56" t="str">
        <f>IF(COUNTIF($Q$18:$Q$47,0)&gt;0,"",IF(COUNTIF($Q$18:$Q$47,3)&gt;0,"",SUM($N$18:$N$47)/COUNTIF($Q$18:$Q$47,1)))</f>
        <v/>
      </c>
    </row>
    <row r="50" spans="3:17" ht="13.5" customHeight="1" x14ac:dyDescent="0.2"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3:17" ht="23.25" x14ac:dyDescent="0.25">
      <c r="C51" s="174" t="s">
        <v>46</v>
      </c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</row>
    <row r="52" spans="3:17" s="44" customFormat="1" ht="8.25" customHeight="1" x14ac:dyDescent="0.25"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Q52" s="64"/>
    </row>
    <row r="53" spans="3:17" s="44" customFormat="1" ht="18.75" x14ac:dyDescent="0.25">
      <c r="C53" s="175" t="s">
        <v>60</v>
      </c>
      <c r="D53" s="175"/>
      <c r="E53" s="175"/>
      <c r="F53" s="175"/>
      <c r="G53" s="175"/>
      <c r="H53" s="65">
        <v>0.2</v>
      </c>
      <c r="I53" s="63"/>
      <c r="J53" s="42"/>
      <c r="K53" s="42"/>
      <c r="M53" s="63"/>
      <c r="N53" s="63"/>
      <c r="O53" s="63"/>
      <c r="Q53" s="64"/>
    </row>
    <row r="54" spans="3:17" s="44" customFormat="1" ht="5.0999999999999996" customHeight="1" x14ac:dyDescent="0.25">
      <c r="C54" s="63"/>
      <c r="D54" s="63"/>
      <c r="L54" s="63"/>
      <c r="M54" s="63"/>
      <c r="N54" s="63"/>
      <c r="O54" s="63"/>
      <c r="Q54" s="64"/>
    </row>
    <row r="55" spans="3:17" s="44" customFormat="1" ht="18.75" x14ac:dyDescent="0.25">
      <c r="C55" s="175" t="s">
        <v>63</v>
      </c>
      <c r="D55" s="175"/>
      <c r="E55" s="175"/>
      <c r="F55" s="175"/>
      <c r="G55" s="175"/>
      <c r="H55" s="66">
        <v>96</v>
      </c>
      <c r="I55" s="63" t="s">
        <v>76</v>
      </c>
      <c r="J55" s="42"/>
      <c r="K55" s="42"/>
      <c r="L55" s="171"/>
      <c r="M55" s="171"/>
      <c r="N55" s="171"/>
      <c r="O55" s="171"/>
      <c r="Q55" s="64"/>
    </row>
    <row r="56" spans="3:17" s="44" customFormat="1" ht="5.0999999999999996" customHeight="1" x14ac:dyDescent="0.25">
      <c r="C56" s="63"/>
      <c r="D56" s="63"/>
      <c r="L56" s="63"/>
      <c r="M56" s="63"/>
      <c r="N56" s="63"/>
      <c r="O56" s="63"/>
      <c r="Q56" s="64"/>
    </row>
    <row r="57" spans="3:17" s="44" customFormat="1" ht="18.75" x14ac:dyDescent="0.25">
      <c r="C57" s="175" t="s">
        <v>77</v>
      </c>
      <c r="D57" s="175"/>
      <c r="E57" s="175"/>
      <c r="F57" s="175"/>
      <c r="G57" s="175"/>
      <c r="H57" s="67" t="str">
        <f>IF(COUNTIF($O$18:$O$47,"EXCLUÍDO")&gt;0,"EXCLUÍDA",O49)</f>
        <v/>
      </c>
      <c r="I57" s="176" t="str">
        <f>IF(COUNTIF($T$18:$X$47,"«« Veículo repetido")&gt;0,"«« PROPOSTA EXCLUÍDA: Viatura proposta repetida",IF(COUNTIF($O$18:$O$47,"excluído")&gt;0,"«« PROPOSTA EXCLUÍDA: Idade de viatura proposta superior ao Valor Base fixado no Caderno de encargos","MESES"))</f>
        <v>MESES</v>
      </c>
      <c r="J57" s="177"/>
      <c r="K57" s="177"/>
      <c r="L57" s="177"/>
      <c r="M57" s="177"/>
      <c r="N57" s="177"/>
      <c r="O57" s="177"/>
      <c r="Q57" s="64"/>
    </row>
    <row r="58" spans="3:17" s="44" customFormat="1" ht="5.0999999999999996" customHeight="1" x14ac:dyDescent="0.25">
      <c r="C58" s="63"/>
      <c r="D58" s="63"/>
      <c r="L58" s="63"/>
      <c r="M58" s="63"/>
      <c r="N58" s="63"/>
      <c r="O58" s="63"/>
      <c r="Q58" s="64"/>
    </row>
    <row r="59" spans="3:17" s="44" customFormat="1" ht="18.75" x14ac:dyDescent="0.25">
      <c r="C59" s="175" t="s">
        <v>61</v>
      </c>
      <c r="D59" s="175"/>
      <c r="E59" s="175"/>
      <c r="F59" s="175"/>
      <c r="G59" s="175"/>
      <c r="H59" s="178" t="str">
        <f>IF($H$57="","",(-($H$57/H55)*99)+100)</f>
        <v/>
      </c>
      <c r="I59" s="179"/>
      <c r="J59" s="42"/>
      <c r="K59" s="42"/>
      <c r="M59" s="63"/>
      <c r="N59" s="63"/>
      <c r="O59" s="63"/>
      <c r="Q59" s="64"/>
    </row>
    <row r="60" spans="3:17" s="44" customFormat="1" ht="5.0999999999999996" customHeight="1" x14ac:dyDescent="0.25">
      <c r="C60" s="63"/>
      <c r="D60" s="63"/>
      <c r="L60" s="63"/>
      <c r="M60" s="63"/>
      <c r="N60" s="63"/>
      <c r="O60" s="63"/>
      <c r="Q60" s="64"/>
    </row>
    <row r="61" spans="3:17" s="44" customFormat="1" ht="24" customHeight="1" x14ac:dyDescent="0.25">
      <c r="C61" s="175" t="s">
        <v>59</v>
      </c>
      <c r="D61" s="175"/>
      <c r="E61" s="175"/>
      <c r="F61" s="175"/>
      <c r="G61" s="175"/>
      <c r="H61" s="180" t="str">
        <f>IF($H$59="","",($H$53/100)*$H$59)</f>
        <v/>
      </c>
      <c r="I61" s="181"/>
      <c r="J61" s="42"/>
      <c r="K61" s="42"/>
      <c r="M61" s="63"/>
      <c r="N61" s="63"/>
      <c r="O61" s="63"/>
      <c r="Q61" s="64"/>
    </row>
    <row r="62" spans="3:17" s="44" customFormat="1" ht="15" x14ac:dyDescent="0.25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Q62" s="64"/>
    </row>
  </sheetData>
  <sheetProtection algorithmName="SHA-512" hashValue="Vi916khjN0/KYPIxaErsAu71IDlWa0cv+0bFLPRe9OH+nqa86PUtzgne5mgN4h5AzOriI0dla90EyA51zaSnjw==" saltValue="icY381jiSRgdAV5iOb/fbg==" spinCount="100000" sheet="1" formatCells="0" selectLockedCells="1"/>
  <mergeCells count="66">
    <mergeCell ref="S16:S17"/>
    <mergeCell ref="C9:O9"/>
    <mergeCell ref="C2:O2"/>
    <mergeCell ref="C3:O3"/>
    <mergeCell ref="C4:O4"/>
    <mergeCell ref="E6:N6"/>
    <mergeCell ref="C7:D7"/>
    <mergeCell ref="E7:N7"/>
    <mergeCell ref="I57:O57"/>
    <mergeCell ref="H59:I59"/>
    <mergeCell ref="H61:I61"/>
    <mergeCell ref="C57:G57"/>
    <mergeCell ref="C59:G59"/>
    <mergeCell ref="C61:G61"/>
    <mergeCell ref="L55:O55"/>
    <mergeCell ref="C16:C17"/>
    <mergeCell ref="D16:D17"/>
    <mergeCell ref="E16:E17"/>
    <mergeCell ref="C14:E14"/>
    <mergeCell ref="C51:O51"/>
    <mergeCell ref="C53:G53"/>
    <mergeCell ref="C55:G55"/>
    <mergeCell ref="T23:X23"/>
    <mergeCell ref="N13:O13"/>
    <mergeCell ref="J16:J17"/>
    <mergeCell ref="C49:L49"/>
    <mergeCell ref="N16:N17"/>
    <mergeCell ref="O16:O17"/>
    <mergeCell ref="C13:E13"/>
    <mergeCell ref="G16:H16"/>
    <mergeCell ref="G14:L14"/>
    <mergeCell ref="G13:L13"/>
    <mergeCell ref="I16:I17"/>
    <mergeCell ref="L16:L17"/>
    <mergeCell ref="T30:X30"/>
    <mergeCell ref="T31:X31"/>
    <mergeCell ref="T32:X32"/>
    <mergeCell ref="T33:X33"/>
    <mergeCell ref="T18:X18"/>
    <mergeCell ref="T19:X19"/>
    <mergeCell ref="T20:X20"/>
    <mergeCell ref="T21:X21"/>
    <mergeCell ref="T22:X22"/>
    <mergeCell ref="T39:X39"/>
    <mergeCell ref="T24:X24"/>
    <mergeCell ref="T25:X25"/>
    <mergeCell ref="T26:X26"/>
    <mergeCell ref="T27:X27"/>
    <mergeCell ref="T28:X28"/>
    <mergeCell ref="T29:X29"/>
    <mergeCell ref="T46:X46"/>
    <mergeCell ref="T47:X47"/>
    <mergeCell ref="K16:K17"/>
    <mergeCell ref="J11:N11"/>
    <mergeCell ref="N14:O14"/>
    <mergeCell ref="T40:X40"/>
    <mergeCell ref="T41:X41"/>
    <mergeCell ref="T42:X42"/>
    <mergeCell ref="T43:X43"/>
    <mergeCell ref="T44:X44"/>
    <mergeCell ref="T45:X45"/>
    <mergeCell ref="T34:X34"/>
    <mergeCell ref="T35:X35"/>
    <mergeCell ref="T36:X36"/>
    <mergeCell ref="T37:X37"/>
    <mergeCell ref="T38:X38"/>
  </mergeCells>
  <phoneticPr fontId="9" type="noConversion"/>
  <conditionalFormatting sqref="G18:G47">
    <cfRule type="expression" dxfId="15" priority="4">
      <formula>$T18="«« Veículo repetido"</formula>
    </cfRule>
  </conditionalFormatting>
  <conditionalFormatting sqref="H18:H47">
    <cfRule type="cellIs" dxfId="14" priority="5" operator="greaterThan">
      <formula>$O$11</formula>
    </cfRule>
  </conditionalFormatting>
  <conditionalFormatting sqref="H57">
    <cfRule type="cellIs" dxfId="13" priority="1" operator="equal">
      <formula>"EXCLUÍDA"</formula>
    </cfRule>
  </conditionalFormatting>
  <conditionalFormatting sqref="I57:O57">
    <cfRule type="cellIs" dxfId="12" priority="2" operator="equal">
      <formula>"«« PROPOSTA EXCLUÍDA: Viatura proposta repetida"</formula>
    </cfRule>
    <cfRule type="cellIs" dxfId="11" priority="6" operator="equal">
      <formula>"«« PROPOSTA EXCLUÍDA: Idade de viatura proposta superior ao Valor Base fixado no Caderno de encargos"</formula>
    </cfRule>
  </conditionalFormatting>
  <conditionalFormatting sqref="N18:N47">
    <cfRule type="expression" dxfId="10" priority="7">
      <formula>$O18="EXCLUÍDO"</formula>
    </cfRule>
  </conditionalFormatting>
  <conditionalFormatting sqref="O18:O49 N49">
    <cfRule type="cellIs" dxfId="9" priority="15" operator="equal">
      <formula>0</formula>
    </cfRule>
    <cfRule type="cellIs" dxfId="8" priority="20" operator="equal">
      <formula>"EXCLUÍDO"</formula>
    </cfRule>
  </conditionalFormatting>
  <conditionalFormatting sqref="T18:X47">
    <cfRule type="cellIs" dxfId="7" priority="3" operator="equal">
      <formula>"«« Veículo repetido"</formula>
    </cfRule>
  </conditionalFormatting>
  <dataValidations count="4">
    <dataValidation allowBlank="1" showInputMessage="1" showErrorMessage="1" promptTitle="DATA:" prompt="Formato: mm/aaaa" sqref="H18:H47" xr:uid="{41342BE4-D655-414A-A131-411F95681114}"/>
    <dataValidation type="list" allowBlank="1" showInputMessage="1" showErrorMessage="1" sqref="L18:L47" xr:uid="{3135173E-471A-41F4-BDFE-521F4B32687D}">
      <formula1>COMBUSTIVEL</formula1>
    </dataValidation>
    <dataValidation type="list" allowBlank="1" showInputMessage="1" showErrorMessage="1" sqref="D36:D47" xr:uid="{B5BF586A-4B11-4A20-B12C-172D321EC882}">
      <formula1>SCM</formula1>
    </dataValidation>
    <dataValidation type="list" allowBlank="1" showInputMessage="1" showErrorMessage="1" sqref="E36:E47" xr:uid="{F13A00AE-F172-4DD1-88D6-9270D8ECBDC2}">
      <formula1>TIPOLOGIA</formula1>
    </dataValidation>
  </dataValidations>
  <printOptions horizontalCentered="1"/>
  <pageMargins left="0.35" right="0.24" top="0.4" bottom="0.36" header="0.19685039370078741" footer="0.23622047244094491"/>
  <pageSetup paperSize="9" scale="65" orientation="portrait" r:id="rId1"/>
  <ignoredErrors>
    <ignoredError sqref="T19:X31 T32:X35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19344-FBCC-46C1-8794-7F54352EC724}">
  <dimension ref="C1:P60"/>
  <sheetViews>
    <sheetView showGridLines="0" workbookViewId="0">
      <pane ySplit="8" topLeftCell="A39" activePane="bottomLeft" state="frozen"/>
      <selection pane="bottomLeft" activeCell="G28" sqref="G28"/>
    </sheetView>
  </sheetViews>
  <sheetFormatPr defaultRowHeight="12.75" x14ac:dyDescent="0.25"/>
  <cols>
    <col min="1" max="1" width="2.28515625" style="34" customWidth="1"/>
    <col min="2" max="2" width="0.85546875" style="34" customWidth="1"/>
    <col min="3" max="3" width="6.140625" style="34" customWidth="1"/>
    <col min="4" max="4" width="9" style="34" customWidth="1"/>
    <col min="5" max="5" width="11.28515625" style="34" bestFit="1" customWidth="1"/>
    <col min="6" max="7" width="12.7109375" style="34" customWidth="1"/>
    <col min="8" max="8" width="15.5703125" style="34" customWidth="1"/>
    <col min="9" max="10" width="18" style="34" customWidth="1"/>
    <col min="11" max="11" width="19" style="34" customWidth="1"/>
    <col min="12" max="12" width="0.42578125" style="34" customWidth="1"/>
    <col min="13" max="13" width="14.42578125" style="34" customWidth="1"/>
    <col min="14" max="14" width="0.85546875" style="34" customWidth="1"/>
    <col min="15" max="15" width="9.140625" style="35" hidden="1" customWidth="1"/>
    <col min="16" max="16" width="9.140625" style="34" hidden="1" customWidth="1"/>
    <col min="17" max="16384" width="9.140625" style="34"/>
  </cols>
  <sheetData>
    <row r="1" spans="3:16" ht="8.25" customHeight="1" x14ac:dyDescent="0.25"/>
    <row r="2" spans="3:16" ht="18.75" customHeight="1" x14ac:dyDescent="0.25">
      <c r="C2" s="183" t="s">
        <v>99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</row>
    <row r="3" spans="3:16" s="37" customFormat="1" ht="26.25" x14ac:dyDescent="0.25">
      <c r="C3" s="184" t="s">
        <v>36</v>
      </c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38"/>
    </row>
    <row r="4" spans="3:16" ht="23.25" x14ac:dyDescent="0.25">
      <c r="C4" s="185" t="s">
        <v>83</v>
      </c>
      <c r="D4" s="186"/>
      <c r="E4" s="186"/>
      <c r="F4" s="186"/>
      <c r="G4" s="186"/>
      <c r="H4" s="186"/>
      <c r="I4" s="186"/>
      <c r="J4" s="186"/>
      <c r="K4" s="186"/>
      <c r="L4" s="186"/>
      <c r="M4" s="187"/>
    </row>
    <row r="5" spans="3:16" ht="3.75" customHeight="1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3:16" s="41" customFormat="1" ht="12.75" customHeight="1" x14ac:dyDescent="0.2">
      <c r="C6" s="39"/>
      <c r="D6" s="39"/>
      <c r="E6" s="188" t="s">
        <v>40</v>
      </c>
      <c r="F6" s="188"/>
      <c r="G6" s="188"/>
      <c r="H6" s="188"/>
      <c r="I6" s="188"/>
      <c r="J6" s="188"/>
      <c r="K6" s="188"/>
      <c r="L6" s="188"/>
      <c r="M6" s="40" t="s">
        <v>51</v>
      </c>
    </row>
    <row r="7" spans="3:16" s="44" customFormat="1" ht="15" x14ac:dyDescent="0.25">
      <c r="C7" s="175" t="s">
        <v>39</v>
      </c>
      <c r="D7" s="175"/>
      <c r="E7" s="189">
        <f>'ANEXO II - PTP'!$E$7</f>
        <v>0</v>
      </c>
      <c r="F7" s="189"/>
      <c r="G7" s="189"/>
      <c r="H7" s="189"/>
      <c r="I7" s="189"/>
      <c r="J7" s="189"/>
      <c r="K7" s="189"/>
      <c r="L7" s="189"/>
      <c r="M7" s="43">
        <f>'ANEXO II - PTP'!$R$7</f>
        <v>0</v>
      </c>
    </row>
    <row r="8" spans="3:16" ht="9" customHeight="1" x14ac:dyDescent="0.25"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3:16" ht="23.25" x14ac:dyDescent="0.25">
      <c r="C9" s="174" t="s">
        <v>45</v>
      </c>
      <c r="D9" s="174"/>
      <c r="E9" s="174"/>
      <c r="F9" s="174"/>
      <c r="G9" s="174"/>
      <c r="H9" s="174"/>
      <c r="I9" s="174"/>
      <c r="J9" s="174"/>
      <c r="K9" s="174"/>
      <c r="L9" s="174"/>
      <c r="M9" s="174"/>
    </row>
    <row r="10" spans="3:16" ht="9.9499999999999993" customHeight="1" x14ac:dyDescent="0.25"/>
    <row r="11" spans="3:16" s="41" customFormat="1" ht="12.75" customHeight="1" thickBot="1" x14ac:dyDescent="0.25">
      <c r="C11" s="167" t="s">
        <v>66</v>
      </c>
      <c r="D11" s="167"/>
      <c r="E11" s="167"/>
      <c r="F11" s="167" t="s">
        <v>68</v>
      </c>
      <c r="G11" s="167"/>
      <c r="H11" s="167"/>
      <c r="I11" s="167"/>
      <c r="J11" s="167"/>
      <c r="K11" s="167"/>
      <c r="L11" s="47"/>
      <c r="M11" s="39" t="s">
        <v>96</v>
      </c>
      <c r="O11" s="48"/>
    </row>
    <row r="12" spans="3:16" ht="6.75" customHeight="1" x14ac:dyDescent="0.2">
      <c r="C12" s="159"/>
      <c r="D12" s="170"/>
      <c r="E12" s="160"/>
      <c r="F12" s="159"/>
      <c r="G12" s="170"/>
      <c r="H12" s="170"/>
      <c r="I12" s="170"/>
      <c r="J12" s="170"/>
      <c r="K12" s="160"/>
      <c r="L12" s="47"/>
      <c r="M12" s="68"/>
    </row>
    <row r="13" spans="3:16" ht="3.75" customHeight="1" x14ac:dyDescent="0.25"/>
    <row r="14" spans="3:16" s="50" customFormat="1" ht="15.75" x14ac:dyDescent="0.25">
      <c r="C14" s="172" t="s">
        <v>64</v>
      </c>
      <c r="D14" s="172" t="s">
        <v>2</v>
      </c>
      <c r="E14" s="172" t="s">
        <v>1</v>
      </c>
      <c r="F14" s="168" t="s">
        <v>67</v>
      </c>
      <c r="G14" s="169"/>
      <c r="H14" s="154" t="s">
        <v>71</v>
      </c>
      <c r="I14" s="154" t="s">
        <v>72</v>
      </c>
      <c r="J14" s="154" t="s">
        <v>75</v>
      </c>
      <c r="K14" s="154" t="s">
        <v>84</v>
      </c>
      <c r="L14" s="34"/>
      <c r="M14" s="165" t="s">
        <v>91</v>
      </c>
      <c r="O14" s="51"/>
    </row>
    <row r="15" spans="3:16" s="50" customFormat="1" ht="15.75" x14ac:dyDescent="0.25">
      <c r="C15" s="173"/>
      <c r="D15" s="173"/>
      <c r="E15" s="173"/>
      <c r="F15" s="49" t="s">
        <v>69</v>
      </c>
      <c r="G15" s="49" t="s">
        <v>70</v>
      </c>
      <c r="H15" s="155"/>
      <c r="I15" s="155"/>
      <c r="J15" s="155"/>
      <c r="K15" s="155"/>
      <c r="L15" s="34"/>
      <c r="M15" s="166"/>
      <c r="O15" s="51" t="s">
        <v>65</v>
      </c>
      <c r="P15" s="51" t="s">
        <v>92</v>
      </c>
    </row>
    <row r="16" spans="3:16" s="50" customFormat="1" ht="18.95" customHeight="1" x14ac:dyDescent="0.25">
      <c r="C16" s="52">
        <v>1</v>
      </c>
      <c r="D16" s="53" t="str">
        <f>'ANEXO II - IVP'!D18</f>
        <v>CSTLS</v>
      </c>
      <c r="E16" s="54" t="str">
        <f>'ANEXO II - IVP'!E18</f>
        <v>T1</v>
      </c>
      <c r="F16" s="69">
        <f>'ANEXO II - IVP'!G18</f>
        <v>0</v>
      </c>
      <c r="G16" s="70">
        <f>'ANEXO II - IVP'!H18</f>
        <v>0</v>
      </c>
      <c r="H16" s="71">
        <f>'ANEXO II - IVP'!I18</f>
        <v>0</v>
      </c>
      <c r="I16" s="71">
        <f>'ANEXO II - IVP'!J18</f>
        <v>0</v>
      </c>
      <c r="J16" s="71">
        <f>'ANEXO II - IVP'!K18</f>
        <v>0</v>
      </c>
      <c r="K16" s="71">
        <f>'ANEXO II - IVP'!L18</f>
        <v>0</v>
      </c>
      <c r="L16" s="34"/>
      <c r="M16" s="55" t="str">
        <f t="shared" ref="M16:M33" si="0">IF(COUNTIF($D16:$K16,0)&gt;0,"",IF($O16=3,"EXCLUÍDO",IF($K16=0,"",IF($K16="ELETRICIDADE",1,0))))</f>
        <v/>
      </c>
      <c r="O16" s="57">
        <f>IF($E$7=0,0,IF($M$7=0,0,IF($D16=0,2,IF(COUNTIF($D16:$K16,0)&gt;0,3,1))))</f>
        <v>0</v>
      </c>
      <c r="P16" s="57">
        <f t="shared" ref="P16:P45" si="1">IF(COUNTIF($C16:$K16,0)&gt;0,0,1)</f>
        <v>0</v>
      </c>
    </row>
    <row r="17" spans="3:16" s="50" customFormat="1" ht="18.95" customHeight="1" x14ac:dyDescent="0.25">
      <c r="C17" s="52">
        <v>2</v>
      </c>
      <c r="D17" s="53" t="str">
        <f>'ANEXO II - IVP'!D19</f>
        <v>CSTLS</v>
      </c>
      <c r="E17" s="54" t="str">
        <f>'ANEXO II - IVP'!E19</f>
        <v>T1</v>
      </c>
      <c r="F17" s="69">
        <f>'ANEXO II - IVP'!G19</f>
        <v>0</v>
      </c>
      <c r="G17" s="70">
        <f>'ANEXO II - IVP'!H19</f>
        <v>0</v>
      </c>
      <c r="H17" s="71">
        <f>'ANEXO II - IVP'!I19</f>
        <v>0</v>
      </c>
      <c r="I17" s="71">
        <f>'ANEXO II - IVP'!J19</f>
        <v>0</v>
      </c>
      <c r="J17" s="71">
        <f>'ANEXO II - IVP'!K19</f>
        <v>0</v>
      </c>
      <c r="K17" s="71">
        <f>'ANEXO II - IVP'!L19</f>
        <v>0</v>
      </c>
      <c r="L17" s="34"/>
      <c r="M17" s="55" t="str">
        <f t="shared" si="0"/>
        <v/>
      </c>
      <c r="O17" s="57">
        <f t="shared" ref="O17:O45" si="2">IF($E$7=0,0,IF($M$7=0,0,IF($D17=0,2,IF(COUNTIF($D17:$K17,0)&gt;0,3,1))))</f>
        <v>0</v>
      </c>
      <c r="P17" s="57">
        <f t="shared" si="1"/>
        <v>0</v>
      </c>
    </row>
    <row r="18" spans="3:16" s="50" customFormat="1" ht="18.95" customHeight="1" x14ac:dyDescent="0.25">
      <c r="C18" s="52">
        <v>3</v>
      </c>
      <c r="D18" s="53" t="str">
        <f>'ANEXO II - IVP'!D20</f>
        <v>CSTLS</v>
      </c>
      <c r="E18" s="54" t="str">
        <f>'ANEXO II - IVP'!E20</f>
        <v>T1</v>
      </c>
      <c r="F18" s="69">
        <f>'ANEXO II - IVP'!G20</f>
        <v>0</v>
      </c>
      <c r="G18" s="70">
        <f>'ANEXO II - IVP'!H20</f>
        <v>0</v>
      </c>
      <c r="H18" s="71">
        <f>'ANEXO II - IVP'!I20</f>
        <v>0</v>
      </c>
      <c r="I18" s="71">
        <f>'ANEXO II - IVP'!J20</f>
        <v>0</v>
      </c>
      <c r="J18" s="71">
        <f>'ANEXO II - IVP'!K20</f>
        <v>0</v>
      </c>
      <c r="K18" s="71">
        <f>'ANEXO II - IVP'!L20</f>
        <v>0</v>
      </c>
      <c r="L18" s="58"/>
      <c r="M18" s="55" t="str">
        <f t="shared" si="0"/>
        <v/>
      </c>
      <c r="O18" s="57">
        <f t="shared" si="2"/>
        <v>0</v>
      </c>
      <c r="P18" s="57">
        <f t="shared" si="1"/>
        <v>0</v>
      </c>
    </row>
    <row r="19" spans="3:16" s="50" customFormat="1" ht="18.95" customHeight="1" x14ac:dyDescent="0.25">
      <c r="C19" s="52">
        <v>4</v>
      </c>
      <c r="D19" s="53" t="str">
        <f>'ANEXO II - IVP'!D21</f>
        <v>CSTLS</v>
      </c>
      <c r="E19" s="54" t="str">
        <f>'ANEXO II - IVP'!E21</f>
        <v>T1</v>
      </c>
      <c r="F19" s="69">
        <f>'ANEXO II - IVP'!G21</f>
        <v>0</v>
      </c>
      <c r="G19" s="70">
        <f>'ANEXO II - IVP'!H21</f>
        <v>0</v>
      </c>
      <c r="H19" s="71">
        <f>'ANEXO II - IVP'!I21</f>
        <v>0</v>
      </c>
      <c r="I19" s="71">
        <f>'ANEXO II - IVP'!J21</f>
        <v>0</v>
      </c>
      <c r="J19" s="71">
        <f>'ANEXO II - IVP'!K21</f>
        <v>0</v>
      </c>
      <c r="K19" s="71">
        <f>'ANEXO II - IVP'!L21</f>
        <v>0</v>
      </c>
      <c r="L19" s="58"/>
      <c r="M19" s="55" t="str">
        <f t="shared" si="0"/>
        <v/>
      </c>
      <c r="O19" s="57">
        <f t="shared" si="2"/>
        <v>0</v>
      </c>
      <c r="P19" s="57">
        <f t="shared" si="1"/>
        <v>0</v>
      </c>
    </row>
    <row r="20" spans="3:16" s="50" customFormat="1" ht="18.95" customHeight="1" x14ac:dyDescent="0.25">
      <c r="C20" s="52">
        <v>5</v>
      </c>
      <c r="D20" s="53" t="str">
        <f>'ANEXO II - IVP'!D22</f>
        <v>CSTLS</v>
      </c>
      <c r="E20" s="54" t="str">
        <f>'ANEXO II - IVP'!E22</f>
        <v>T2</v>
      </c>
      <c r="F20" s="69">
        <f>'ANEXO II - IVP'!G22</f>
        <v>0</v>
      </c>
      <c r="G20" s="70">
        <f>'ANEXO II - IVP'!H22</f>
        <v>0</v>
      </c>
      <c r="H20" s="71">
        <f>'ANEXO II - IVP'!I22</f>
        <v>0</v>
      </c>
      <c r="I20" s="71">
        <f>'ANEXO II - IVP'!J22</f>
        <v>0</v>
      </c>
      <c r="J20" s="71">
        <f>'ANEXO II - IVP'!K22</f>
        <v>0</v>
      </c>
      <c r="K20" s="71">
        <f>'ANEXO II - IVP'!L22</f>
        <v>0</v>
      </c>
      <c r="L20" s="58"/>
      <c r="M20" s="55" t="str">
        <f t="shared" si="0"/>
        <v/>
      </c>
      <c r="O20" s="57">
        <f t="shared" si="2"/>
        <v>0</v>
      </c>
      <c r="P20" s="57">
        <f t="shared" si="1"/>
        <v>0</v>
      </c>
    </row>
    <row r="21" spans="3:16" s="50" customFormat="1" ht="18.95" customHeight="1" x14ac:dyDescent="0.25">
      <c r="C21" s="59">
        <v>6</v>
      </c>
      <c r="D21" s="60" t="str">
        <f>'ANEXO II - IVP'!D23</f>
        <v>CSTC</v>
      </c>
      <c r="E21" s="61" t="str">
        <f>'ANEXO II - IVP'!E23</f>
        <v>T1</v>
      </c>
      <c r="F21" s="72">
        <f>'ANEXO II - IVP'!G23</f>
        <v>0</v>
      </c>
      <c r="G21" s="73">
        <f>'ANEXO II - IVP'!H23</f>
        <v>0</v>
      </c>
      <c r="H21" s="74">
        <f>'ANEXO II - IVP'!I23</f>
        <v>0</v>
      </c>
      <c r="I21" s="74">
        <f>'ANEXO II - IVP'!J23</f>
        <v>0</v>
      </c>
      <c r="J21" s="74">
        <f>'ANEXO II - IVP'!K23</f>
        <v>0</v>
      </c>
      <c r="K21" s="74">
        <f>'ANEXO II - IVP'!L23</f>
        <v>0</v>
      </c>
      <c r="L21" s="58"/>
      <c r="M21" s="55" t="str">
        <f t="shared" si="0"/>
        <v/>
      </c>
      <c r="O21" s="57">
        <f>IF($E$7=0,0,IF($M$7=0,0,IF($D21=0,2,IF(COUNTIF($D21:$K21,0)&gt;0,3,1))))</f>
        <v>0</v>
      </c>
      <c r="P21" s="57">
        <f t="shared" si="1"/>
        <v>0</v>
      </c>
    </row>
    <row r="22" spans="3:16" s="50" customFormat="1" ht="18.95" customHeight="1" x14ac:dyDescent="0.25">
      <c r="C22" s="59">
        <v>7</v>
      </c>
      <c r="D22" s="60" t="str">
        <f>'ANEXO II - IVP'!D24</f>
        <v>CSTC</v>
      </c>
      <c r="E22" s="61" t="str">
        <f>'ANEXO II - IVP'!E24</f>
        <v>T1</v>
      </c>
      <c r="F22" s="72">
        <f>'ANEXO II - IVP'!G24</f>
        <v>0</v>
      </c>
      <c r="G22" s="73">
        <f>'ANEXO II - IVP'!H24</f>
        <v>0</v>
      </c>
      <c r="H22" s="74">
        <f>'ANEXO II - IVP'!I24</f>
        <v>0</v>
      </c>
      <c r="I22" s="74">
        <f>'ANEXO II - IVP'!J24</f>
        <v>0</v>
      </c>
      <c r="J22" s="74">
        <f>'ANEXO II - IVP'!K24</f>
        <v>0</v>
      </c>
      <c r="K22" s="74">
        <f>'ANEXO II - IVP'!L24</f>
        <v>0</v>
      </c>
      <c r="L22" s="58"/>
      <c r="M22" s="55" t="str">
        <f t="shared" si="0"/>
        <v/>
      </c>
      <c r="O22" s="57">
        <f t="shared" si="2"/>
        <v>0</v>
      </c>
      <c r="P22" s="57">
        <f t="shared" si="1"/>
        <v>0</v>
      </c>
    </row>
    <row r="23" spans="3:16" s="50" customFormat="1" ht="18.95" customHeight="1" x14ac:dyDescent="0.25">
      <c r="C23" s="59">
        <v>8</v>
      </c>
      <c r="D23" s="60" t="str">
        <f>'ANEXO II - IVP'!D25</f>
        <v>CSTC</v>
      </c>
      <c r="E23" s="61" t="str">
        <f>'ANEXO II - IVP'!E25</f>
        <v>T1</v>
      </c>
      <c r="F23" s="72">
        <f>'ANEXO II - IVP'!G25</f>
        <v>0</v>
      </c>
      <c r="G23" s="73">
        <f>'ANEXO II - IVP'!H25</f>
        <v>0</v>
      </c>
      <c r="H23" s="74">
        <f>'ANEXO II - IVP'!I25</f>
        <v>0</v>
      </c>
      <c r="I23" s="74">
        <f>'ANEXO II - IVP'!J25</f>
        <v>0</v>
      </c>
      <c r="J23" s="74">
        <f>'ANEXO II - IVP'!K25</f>
        <v>0</v>
      </c>
      <c r="K23" s="74">
        <f>'ANEXO II - IVP'!L25</f>
        <v>0</v>
      </c>
      <c r="L23" s="58"/>
      <c r="M23" s="55" t="str">
        <f t="shared" si="0"/>
        <v/>
      </c>
      <c r="O23" s="57">
        <f t="shared" si="2"/>
        <v>0</v>
      </c>
      <c r="P23" s="57">
        <f t="shared" si="1"/>
        <v>0</v>
      </c>
    </row>
    <row r="24" spans="3:16" s="50" customFormat="1" ht="18.95" customHeight="1" x14ac:dyDescent="0.25">
      <c r="C24" s="59">
        <v>9</v>
      </c>
      <c r="D24" s="60" t="str">
        <f>'ANEXO II - IVP'!D26</f>
        <v>CSTC</v>
      </c>
      <c r="E24" s="61" t="str">
        <f>'ANEXO II - IVP'!E26</f>
        <v>T1</v>
      </c>
      <c r="F24" s="72">
        <f>'ANEXO II - IVP'!G26</f>
        <v>0</v>
      </c>
      <c r="G24" s="73">
        <f>'ANEXO II - IVP'!H26</f>
        <v>0</v>
      </c>
      <c r="H24" s="74">
        <f>'ANEXO II - IVP'!I26</f>
        <v>0</v>
      </c>
      <c r="I24" s="74">
        <f>'ANEXO II - IVP'!J26</f>
        <v>0</v>
      </c>
      <c r="J24" s="74">
        <f>'ANEXO II - IVP'!K26</f>
        <v>0</v>
      </c>
      <c r="K24" s="74">
        <f>'ANEXO II - IVP'!L26</f>
        <v>0</v>
      </c>
      <c r="L24" s="58"/>
      <c r="M24" s="55" t="str">
        <f t="shared" si="0"/>
        <v/>
      </c>
      <c r="O24" s="57">
        <f t="shared" si="2"/>
        <v>0</v>
      </c>
      <c r="P24" s="57">
        <f t="shared" si="1"/>
        <v>0</v>
      </c>
    </row>
    <row r="25" spans="3:16" s="50" customFormat="1" ht="18.95" customHeight="1" x14ac:dyDescent="0.25">
      <c r="C25" s="59">
        <v>10</v>
      </c>
      <c r="D25" s="60" t="str">
        <f>'ANEXO II - IVP'!D27</f>
        <v>CSTC</v>
      </c>
      <c r="E25" s="61" t="str">
        <f>'ANEXO II - IVP'!E27</f>
        <v>T4</v>
      </c>
      <c r="F25" s="72">
        <f>'ANEXO II - IVP'!G27</f>
        <v>0</v>
      </c>
      <c r="G25" s="73">
        <f>'ANEXO II - IVP'!H27</f>
        <v>0</v>
      </c>
      <c r="H25" s="74">
        <f>'ANEXO II - IVP'!I27</f>
        <v>0</v>
      </c>
      <c r="I25" s="74">
        <f>'ANEXO II - IVP'!J27</f>
        <v>0</v>
      </c>
      <c r="J25" s="74">
        <f>'ANEXO II - IVP'!K27</f>
        <v>0</v>
      </c>
      <c r="K25" s="74">
        <f>'ANEXO II - IVP'!L27</f>
        <v>0</v>
      </c>
      <c r="L25" s="58"/>
      <c r="M25" s="55" t="str">
        <f t="shared" si="0"/>
        <v/>
      </c>
      <c r="O25" s="57">
        <f t="shared" si="2"/>
        <v>0</v>
      </c>
      <c r="P25" s="57">
        <f t="shared" si="1"/>
        <v>0</v>
      </c>
    </row>
    <row r="26" spans="3:16" s="50" customFormat="1" ht="18.95" customHeight="1" x14ac:dyDescent="0.25">
      <c r="C26" s="52">
        <v>11</v>
      </c>
      <c r="D26" s="53" t="str">
        <f>'ANEXO II - IVP'!D28</f>
        <v>CSTP</v>
      </c>
      <c r="E26" s="54" t="str">
        <f>'ANEXO II - IVP'!E28</f>
        <v>T1</v>
      </c>
      <c r="F26" s="69">
        <f>'ANEXO II - IVP'!G28</f>
        <v>0</v>
      </c>
      <c r="G26" s="70">
        <f>'ANEXO II - IVP'!H28</f>
        <v>0</v>
      </c>
      <c r="H26" s="71">
        <f>'ANEXO II - IVP'!I28</f>
        <v>0</v>
      </c>
      <c r="I26" s="71">
        <f>'ANEXO II - IVP'!J28</f>
        <v>0</v>
      </c>
      <c r="J26" s="71">
        <f>'ANEXO II - IVP'!K28</f>
        <v>0</v>
      </c>
      <c r="K26" s="71">
        <f>'ANEXO II - IVP'!L28</f>
        <v>0</v>
      </c>
      <c r="L26" s="58"/>
      <c r="M26" s="55" t="str">
        <f t="shared" si="0"/>
        <v/>
      </c>
      <c r="O26" s="57">
        <f t="shared" si="2"/>
        <v>0</v>
      </c>
      <c r="P26" s="57">
        <f t="shared" si="1"/>
        <v>0</v>
      </c>
    </row>
    <row r="27" spans="3:16" s="50" customFormat="1" ht="18.95" customHeight="1" x14ac:dyDescent="0.25">
      <c r="C27" s="52">
        <v>12</v>
      </c>
      <c r="D27" s="53" t="str">
        <f>'ANEXO II - IVP'!D29</f>
        <v>CSTP</v>
      </c>
      <c r="E27" s="54" t="str">
        <f>'ANEXO II - IVP'!E29</f>
        <v>T1</v>
      </c>
      <c r="F27" s="69">
        <f>'ANEXO II - IVP'!G29</f>
        <v>0</v>
      </c>
      <c r="G27" s="70">
        <f>'ANEXO II - IVP'!H29</f>
        <v>0</v>
      </c>
      <c r="H27" s="71">
        <f>'ANEXO II - IVP'!I29</f>
        <v>0</v>
      </c>
      <c r="I27" s="71">
        <f>'ANEXO II - IVP'!J29</f>
        <v>0</v>
      </c>
      <c r="J27" s="71">
        <f>'ANEXO II - IVP'!K29</f>
        <v>0</v>
      </c>
      <c r="K27" s="71">
        <f>'ANEXO II - IVP'!L29</f>
        <v>0</v>
      </c>
      <c r="L27" s="58"/>
      <c r="M27" s="55" t="str">
        <f t="shared" si="0"/>
        <v/>
      </c>
      <c r="O27" s="57">
        <f t="shared" si="2"/>
        <v>0</v>
      </c>
      <c r="P27" s="57">
        <f t="shared" si="1"/>
        <v>0</v>
      </c>
    </row>
    <row r="28" spans="3:16" s="50" customFormat="1" ht="18.95" customHeight="1" x14ac:dyDescent="0.25">
      <c r="C28" s="52">
        <v>13</v>
      </c>
      <c r="D28" s="53" t="str">
        <f>'ANEXO II - IVP'!D30</f>
        <v>CSTP</v>
      </c>
      <c r="E28" s="54" t="str">
        <f>'ANEXO II - IVP'!E30</f>
        <v>T1</v>
      </c>
      <c r="F28" s="69">
        <f>'ANEXO II - IVP'!G30</f>
        <v>0</v>
      </c>
      <c r="G28" s="70">
        <f>'ANEXO II - IVP'!H30</f>
        <v>0</v>
      </c>
      <c r="H28" s="71">
        <f>'ANEXO II - IVP'!I30</f>
        <v>0</v>
      </c>
      <c r="I28" s="71">
        <f>'ANEXO II - IVP'!J30</f>
        <v>0</v>
      </c>
      <c r="J28" s="71">
        <f>'ANEXO II - IVP'!K30</f>
        <v>0</v>
      </c>
      <c r="K28" s="71">
        <f>'ANEXO II - IVP'!L30</f>
        <v>0</v>
      </c>
      <c r="L28" s="58"/>
      <c r="M28" s="55" t="str">
        <f t="shared" si="0"/>
        <v/>
      </c>
      <c r="O28" s="57">
        <f t="shared" si="2"/>
        <v>0</v>
      </c>
      <c r="P28" s="57">
        <f t="shared" si="1"/>
        <v>0</v>
      </c>
    </row>
    <row r="29" spans="3:16" s="50" customFormat="1" ht="18.95" customHeight="1" x14ac:dyDescent="0.25">
      <c r="C29" s="52">
        <v>14</v>
      </c>
      <c r="D29" s="53" t="str">
        <f>'ANEXO II - IVP'!D31</f>
        <v>CSTP</v>
      </c>
      <c r="E29" s="54" t="str">
        <f>'ANEXO II - IVP'!E31</f>
        <v>T1</v>
      </c>
      <c r="F29" s="69">
        <f>'ANEXO II - IVP'!G31</f>
        <v>0</v>
      </c>
      <c r="G29" s="70">
        <f>'ANEXO II - IVP'!H31</f>
        <v>0</v>
      </c>
      <c r="H29" s="71">
        <f>'ANEXO II - IVP'!I31</f>
        <v>0</v>
      </c>
      <c r="I29" s="71">
        <f>'ANEXO II - IVP'!J31</f>
        <v>0</v>
      </c>
      <c r="J29" s="71">
        <f>'ANEXO II - IVP'!K31</f>
        <v>0</v>
      </c>
      <c r="K29" s="71">
        <f>'ANEXO II - IVP'!L31</f>
        <v>0</v>
      </c>
      <c r="L29" s="58"/>
      <c r="M29" s="55" t="str">
        <f t="shared" si="0"/>
        <v/>
      </c>
      <c r="O29" s="57">
        <f t="shared" si="2"/>
        <v>0</v>
      </c>
      <c r="P29" s="57">
        <f t="shared" si="1"/>
        <v>0</v>
      </c>
    </row>
    <row r="30" spans="3:16" s="50" customFormat="1" ht="18.95" customHeight="1" x14ac:dyDescent="0.25">
      <c r="C30" s="52">
        <v>15</v>
      </c>
      <c r="D30" s="53" t="str">
        <f>'ANEXO II - IVP'!D32</f>
        <v>CSTP</v>
      </c>
      <c r="E30" s="54" t="str">
        <f>'ANEXO II - IVP'!E32</f>
        <v>T2</v>
      </c>
      <c r="F30" s="69">
        <f>'ANEXO II - IVP'!G32</f>
        <v>0</v>
      </c>
      <c r="G30" s="70">
        <f>'ANEXO II - IVP'!H32</f>
        <v>0</v>
      </c>
      <c r="H30" s="71">
        <f>'ANEXO II - IVP'!I32</f>
        <v>0</v>
      </c>
      <c r="I30" s="71">
        <f>'ANEXO II - IVP'!J32</f>
        <v>0</v>
      </c>
      <c r="J30" s="71">
        <f>'ANEXO II - IVP'!K32</f>
        <v>0</v>
      </c>
      <c r="K30" s="71">
        <f>'ANEXO II - IVP'!L32</f>
        <v>0</v>
      </c>
      <c r="L30" s="58"/>
      <c r="M30" s="55" t="str">
        <f t="shared" si="0"/>
        <v/>
      </c>
      <c r="O30" s="57">
        <f t="shared" si="2"/>
        <v>0</v>
      </c>
      <c r="P30" s="57">
        <f t="shared" si="1"/>
        <v>0</v>
      </c>
    </row>
    <row r="31" spans="3:16" s="50" customFormat="1" ht="18.95" customHeight="1" x14ac:dyDescent="0.25">
      <c r="C31" s="52">
        <v>16</v>
      </c>
      <c r="D31" s="53" t="str">
        <f>'ANEXO II - IVP'!D33</f>
        <v>CSTP</v>
      </c>
      <c r="E31" s="54" t="str">
        <f>'ANEXO II - IVP'!E33</f>
        <v>T2</v>
      </c>
      <c r="F31" s="69">
        <f>'ANEXO II - IVP'!G33</f>
        <v>0</v>
      </c>
      <c r="G31" s="70">
        <f>'ANEXO II - IVP'!H33</f>
        <v>0</v>
      </c>
      <c r="H31" s="71">
        <f>'ANEXO II - IVP'!I33</f>
        <v>0</v>
      </c>
      <c r="I31" s="71">
        <f>'ANEXO II - IVP'!J33</f>
        <v>0</v>
      </c>
      <c r="J31" s="71">
        <f>'ANEXO II - IVP'!K33</f>
        <v>0</v>
      </c>
      <c r="K31" s="71">
        <f>'ANEXO II - IVP'!L33</f>
        <v>0</v>
      </c>
      <c r="L31" s="58"/>
      <c r="M31" s="55" t="str">
        <f t="shared" si="0"/>
        <v/>
      </c>
      <c r="O31" s="57">
        <f t="shared" si="2"/>
        <v>0</v>
      </c>
      <c r="P31" s="57">
        <f t="shared" si="1"/>
        <v>0</v>
      </c>
    </row>
    <row r="32" spans="3:16" s="50" customFormat="1" ht="18.95" customHeight="1" x14ac:dyDescent="0.25">
      <c r="C32" s="52">
        <v>17</v>
      </c>
      <c r="D32" s="53" t="str">
        <f>'ANEXO II - IVP'!D34</f>
        <v>CSTP</v>
      </c>
      <c r="E32" s="54" t="str">
        <f>'ANEXO II - IVP'!E34</f>
        <v>T3</v>
      </c>
      <c r="F32" s="69">
        <f>'ANEXO II - IVP'!G34</f>
        <v>0</v>
      </c>
      <c r="G32" s="70">
        <f>'ANEXO II - IVP'!H34</f>
        <v>0</v>
      </c>
      <c r="H32" s="71">
        <f>'ANEXO II - IVP'!I34</f>
        <v>0</v>
      </c>
      <c r="I32" s="71">
        <f>'ANEXO II - IVP'!J34</f>
        <v>0</v>
      </c>
      <c r="J32" s="71">
        <f>'ANEXO II - IVP'!K34</f>
        <v>0</v>
      </c>
      <c r="K32" s="71">
        <f>'ANEXO II - IVP'!L34</f>
        <v>0</v>
      </c>
      <c r="L32" s="58"/>
      <c r="M32" s="55" t="str">
        <f t="shared" si="0"/>
        <v/>
      </c>
      <c r="O32" s="57">
        <f t="shared" si="2"/>
        <v>0</v>
      </c>
      <c r="P32" s="57">
        <f t="shared" si="1"/>
        <v>0</v>
      </c>
    </row>
    <row r="33" spans="3:16" s="50" customFormat="1" ht="18.95" customHeight="1" x14ac:dyDescent="0.25">
      <c r="C33" s="52">
        <v>18</v>
      </c>
      <c r="D33" s="53" t="str">
        <f>'ANEXO II - IVP'!D35</f>
        <v>CSTP</v>
      </c>
      <c r="E33" s="54" t="str">
        <f>'ANEXO II - IVP'!E35</f>
        <v>T4</v>
      </c>
      <c r="F33" s="69">
        <f>'ANEXO II - IVP'!G35</f>
        <v>0</v>
      </c>
      <c r="G33" s="70">
        <f>'ANEXO II - IVP'!H35</f>
        <v>0</v>
      </c>
      <c r="H33" s="71">
        <f>'ANEXO II - IVP'!I35</f>
        <v>0</v>
      </c>
      <c r="I33" s="71">
        <f>'ANEXO II - IVP'!J35</f>
        <v>0</v>
      </c>
      <c r="J33" s="71">
        <f>'ANEXO II - IVP'!K35</f>
        <v>0</v>
      </c>
      <c r="K33" s="71">
        <f>'ANEXO II - IVP'!L35</f>
        <v>0</v>
      </c>
      <c r="L33" s="58"/>
      <c r="M33" s="55" t="str">
        <f t="shared" si="0"/>
        <v/>
      </c>
      <c r="O33" s="57">
        <f t="shared" si="2"/>
        <v>0</v>
      </c>
      <c r="P33" s="57">
        <f t="shared" si="1"/>
        <v>0</v>
      </c>
    </row>
    <row r="34" spans="3:16" s="50" customFormat="1" ht="18.95" customHeight="1" x14ac:dyDescent="0.25">
      <c r="C34" s="52">
        <v>19</v>
      </c>
      <c r="D34" s="53">
        <f>'ANEXO II - IVP'!D36</f>
        <v>0</v>
      </c>
      <c r="E34" s="54">
        <f>'ANEXO II - IVP'!E36</f>
        <v>0</v>
      </c>
      <c r="F34" s="69">
        <f>'ANEXO II - IVP'!G36</f>
        <v>0</v>
      </c>
      <c r="G34" s="70">
        <f>'ANEXO II - IVP'!H36</f>
        <v>0</v>
      </c>
      <c r="H34" s="71">
        <f>'ANEXO II - IVP'!I36</f>
        <v>0</v>
      </c>
      <c r="I34" s="71">
        <f>'ANEXO II - IVP'!J36</f>
        <v>0</v>
      </c>
      <c r="J34" s="71">
        <f>'ANEXO II - IVP'!K36</f>
        <v>0</v>
      </c>
      <c r="K34" s="71">
        <f>'ANEXO II - IVP'!L36</f>
        <v>0</v>
      </c>
      <c r="L34" s="58"/>
      <c r="M34" s="55" t="str">
        <f>IF(COUNTIF($D34:$K34,0)&gt;0,"",IF($O34=3,"EXCLUÍDO",IF($K34=0,"",IF($K34="ELETRICIDADE",1,0))))</f>
        <v/>
      </c>
      <c r="O34" s="57">
        <f>IF($E$7=0,0,IF($M$7=0,0,IF($D34=0,2,IF(COUNTIF($D34:$K34,0)&gt;0,3,1))))</f>
        <v>0</v>
      </c>
      <c r="P34" s="57">
        <f t="shared" si="1"/>
        <v>0</v>
      </c>
    </row>
    <row r="35" spans="3:16" s="50" customFormat="1" ht="18.95" customHeight="1" x14ac:dyDescent="0.25">
      <c r="C35" s="52">
        <v>20</v>
      </c>
      <c r="D35" s="53">
        <f>'ANEXO II - IVP'!D37</f>
        <v>0</v>
      </c>
      <c r="E35" s="54">
        <f>'ANEXO II - IVP'!E37</f>
        <v>0</v>
      </c>
      <c r="F35" s="69">
        <f>'ANEXO II - IVP'!G37</f>
        <v>0</v>
      </c>
      <c r="G35" s="70">
        <f>'ANEXO II - IVP'!H37</f>
        <v>0</v>
      </c>
      <c r="H35" s="71">
        <f>'ANEXO II - IVP'!I37</f>
        <v>0</v>
      </c>
      <c r="I35" s="71">
        <f>'ANEXO II - IVP'!J37</f>
        <v>0</v>
      </c>
      <c r="J35" s="71">
        <f>'ANEXO II - IVP'!K37</f>
        <v>0</v>
      </c>
      <c r="K35" s="71">
        <f>'ANEXO II - IVP'!L37</f>
        <v>0</v>
      </c>
      <c r="L35" s="58"/>
      <c r="M35" s="55" t="str">
        <f t="shared" ref="M35:M45" si="3">IF(COUNTIF($D35:$K35,0)&gt;0,"",IF($O35=3,"EXCLUÍDO",IF($K35=0,"",IF($K35="ELETRICIDADE",1,0))))</f>
        <v/>
      </c>
      <c r="O35" s="57">
        <f t="shared" si="2"/>
        <v>0</v>
      </c>
      <c r="P35" s="57">
        <f t="shared" si="1"/>
        <v>0</v>
      </c>
    </row>
    <row r="36" spans="3:16" s="50" customFormat="1" ht="18.95" customHeight="1" x14ac:dyDescent="0.25">
      <c r="C36" s="52">
        <v>21</v>
      </c>
      <c r="D36" s="53">
        <f>'ANEXO II - IVP'!D38</f>
        <v>0</v>
      </c>
      <c r="E36" s="54">
        <f>'ANEXO II - IVP'!E38</f>
        <v>0</v>
      </c>
      <c r="F36" s="69">
        <f>'ANEXO II - IVP'!G38</f>
        <v>0</v>
      </c>
      <c r="G36" s="70">
        <f>'ANEXO II - IVP'!H38</f>
        <v>0</v>
      </c>
      <c r="H36" s="71">
        <f>'ANEXO II - IVP'!I38</f>
        <v>0</v>
      </c>
      <c r="I36" s="71">
        <f>'ANEXO II - IVP'!J38</f>
        <v>0</v>
      </c>
      <c r="J36" s="71">
        <f>'ANEXO II - IVP'!K38</f>
        <v>0</v>
      </c>
      <c r="K36" s="71">
        <f>'ANEXO II - IVP'!L38</f>
        <v>0</v>
      </c>
      <c r="L36" s="58"/>
      <c r="M36" s="55" t="str">
        <f t="shared" si="3"/>
        <v/>
      </c>
      <c r="O36" s="57">
        <f t="shared" si="2"/>
        <v>0</v>
      </c>
      <c r="P36" s="57">
        <f t="shared" si="1"/>
        <v>0</v>
      </c>
    </row>
    <row r="37" spans="3:16" s="50" customFormat="1" ht="18.95" customHeight="1" x14ac:dyDescent="0.25">
      <c r="C37" s="52">
        <v>22</v>
      </c>
      <c r="D37" s="53">
        <f>'ANEXO II - IVP'!D39</f>
        <v>0</v>
      </c>
      <c r="E37" s="54">
        <f>'ANEXO II - IVP'!E39</f>
        <v>0</v>
      </c>
      <c r="F37" s="69">
        <f>'ANEXO II - IVP'!G39</f>
        <v>0</v>
      </c>
      <c r="G37" s="70">
        <f>'ANEXO II - IVP'!H39</f>
        <v>0</v>
      </c>
      <c r="H37" s="71">
        <f>'ANEXO II - IVP'!I39</f>
        <v>0</v>
      </c>
      <c r="I37" s="71">
        <f>'ANEXO II - IVP'!J39</f>
        <v>0</v>
      </c>
      <c r="J37" s="71">
        <f>'ANEXO II - IVP'!K39</f>
        <v>0</v>
      </c>
      <c r="K37" s="71">
        <f>'ANEXO II - IVP'!L39</f>
        <v>0</v>
      </c>
      <c r="L37" s="58"/>
      <c r="M37" s="55" t="str">
        <f t="shared" si="3"/>
        <v/>
      </c>
      <c r="O37" s="57">
        <f t="shared" si="2"/>
        <v>0</v>
      </c>
      <c r="P37" s="57">
        <f t="shared" si="1"/>
        <v>0</v>
      </c>
    </row>
    <row r="38" spans="3:16" s="50" customFormat="1" ht="18.95" customHeight="1" x14ac:dyDescent="0.25">
      <c r="C38" s="52">
        <v>23</v>
      </c>
      <c r="D38" s="53">
        <f>'ANEXO II - IVP'!D40</f>
        <v>0</v>
      </c>
      <c r="E38" s="54">
        <f>'ANEXO II - IVP'!E40</f>
        <v>0</v>
      </c>
      <c r="F38" s="69">
        <f>'ANEXO II - IVP'!G40</f>
        <v>0</v>
      </c>
      <c r="G38" s="70">
        <f>'ANEXO II - IVP'!H40</f>
        <v>0</v>
      </c>
      <c r="H38" s="71">
        <f>'ANEXO II - IVP'!I40</f>
        <v>0</v>
      </c>
      <c r="I38" s="71">
        <f>'ANEXO II - IVP'!J40</f>
        <v>0</v>
      </c>
      <c r="J38" s="71">
        <f>'ANEXO II - IVP'!K40</f>
        <v>0</v>
      </c>
      <c r="K38" s="71">
        <f>'ANEXO II - IVP'!L40</f>
        <v>0</v>
      </c>
      <c r="L38" s="58"/>
      <c r="M38" s="55" t="str">
        <f t="shared" si="3"/>
        <v/>
      </c>
      <c r="O38" s="57">
        <f t="shared" si="2"/>
        <v>0</v>
      </c>
      <c r="P38" s="57">
        <f t="shared" si="1"/>
        <v>0</v>
      </c>
    </row>
    <row r="39" spans="3:16" s="50" customFormat="1" ht="18.95" customHeight="1" x14ac:dyDescent="0.25">
      <c r="C39" s="52">
        <v>24</v>
      </c>
      <c r="D39" s="53">
        <f>'ANEXO II - IVP'!D41</f>
        <v>0</v>
      </c>
      <c r="E39" s="54">
        <f>'ANEXO II - IVP'!E41</f>
        <v>0</v>
      </c>
      <c r="F39" s="69">
        <f>'ANEXO II - IVP'!G41</f>
        <v>0</v>
      </c>
      <c r="G39" s="70">
        <f>'ANEXO II - IVP'!H41</f>
        <v>0</v>
      </c>
      <c r="H39" s="71">
        <f>'ANEXO II - IVP'!I41</f>
        <v>0</v>
      </c>
      <c r="I39" s="71">
        <f>'ANEXO II - IVP'!J41</f>
        <v>0</v>
      </c>
      <c r="J39" s="71">
        <f>'ANEXO II - IVP'!K41</f>
        <v>0</v>
      </c>
      <c r="K39" s="71">
        <f>'ANEXO II - IVP'!L41</f>
        <v>0</v>
      </c>
      <c r="L39" s="58"/>
      <c r="M39" s="55" t="str">
        <f t="shared" si="3"/>
        <v/>
      </c>
      <c r="O39" s="57">
        <f t="shared" si="2"/>
        <v>0</v>
      </c>
      <c r="P39" s="57">
        <f t="shared" si="1"/>
        <v>0</v>
      </c>
    </row>
    <row r="40" spans="3:16" s="50" customFormat="1" ht="18.95" customHeight="1" x14ac:dyDescent="0.25">
      <c r="C40" s="52">
        <v>25</v>
      </c>
      <c r="D40" s="53">
        <f>'ANEXO II - IVP'!D42</f>
        <v>0</v>
      </c>
      <c r="E40" s="54">
        <f>'ANEXO II - IVP'!E42</f>
        <v>0</v>
      </c>
      <c r="F40" s="69">
        <f>'ANEXO II - IVP'!G42</f>
        <v>0</v>
      </c>
      <c r="G40" s="70">
        <f>'ANEXO II - IVP'!H42</f>
        <v>0</v>
      </c>
      <c r="H40" s="71">
        <f>'ANEXO II - IVP'!I42</f>
        <v>0</v>
      </c>
      <c r="I40" s="71">
        <f>'ANEXO II - IVP'!J42</f>
        <v>0</v>
      </c>
      <c r="J40" s="71">
        <f>'ANEXO II - IVP'!K42</f>
        <v>0</v>
      </c>
      <c r="K40" s="71">
        <f>'ANEXO II - IVP'!L42</f>
        <v>0</v>
      </c>
      <c r="L40" s="58"/>
      <c r="M40" s="55" t="str">
        <f t="shared" si="3"/>
        <v/>
      </c>
      <c r="O40" s="57">
        <f t="shared" si="2"/>
        <v>0</v>
      </c>
      <c r="P40" s="57">
        <f t="shared" si="1"/>
        <v>0</v>
      </c>
    </row>
    <row r="41" spans="3:16" s="50" customFormat="1" ht="18.95" customHeight="1" x14ac:dyDescent="0.25">
      <c r="C41" s="52">
        <v>26</v>
      </c>
      <c r="D41" s="53">
        <f>'ANEXO II - IVP'!D43</f>
        <v>0</v>
      </c>
      <c r="E41" s="54">
        <f>'ANEXO II - IVP'!E43</f>
        <v>0</v>
      </c>
      <c r="F41" s="69">
        <f>'ANEXO II - IVP'!G43</f>
        <v>0</v>
      </c>
      <c r="G41" s="70">
        <f>'ANEXO II - IVP'!H43</f>
        <v>0</v>
      </c>
      <c r="H41" s="71">
        <f>'ANEXO II - IVP'!I43</f>
        <v>0</v>
      </c>
      <c r="I41" s="71">
        <f>'ANEXO II - IVP'!J43</f>
        <v>0</v>
      </c>
      <c r="J41" s="71">
        <f>'ANEXO II - IVP'!K43</f>
        <v>0</v>
      </c>
      <c r="K41" s="71">
        <f>'ANEXO II - IVP'!L43</f>
        <v>0</v>
      </c>
      <c r="L41" s="58"/>
      <c r="M41" s="55" t="str">
        <f t="shared" si="3"/>
        <v/>
      </c>
      <c r="O41" s="57">
        <f t="shared" si="2"/>
        <v>0</v>
      </c>
      <c r="P41" s="57">
        <f t="shared" si="1"/>
        <v>0</v>
      </c>
    </row>
    <row r="42" spans="3:16" s="50" customFormat="1" ht="18.95" customHeight="1" x14ac:dyDescent="0.25">
      <c r="C42" s="52">
        <v>27</v>
      </c>
      <c r="D42" s="53">
        <f>'ANEXO II - IVP'!D44</f>
        <v>0</v>
      </c>
      <c r="E42" s="54">
        <f>'ANEXO II - IVP'!E44</f>
        <v>0</v>
      </c>
      <c r="F42" s="69">
        <f>'ANEXO II - IVP'!G44</f>
        <v>0</v>
      </c>
      <c r="G42" s="70">
        <f>'ANEXO II - IVP'!H44</f>
        <v>0</v>
      </c>
      <c r="H42" s="71">
        <f>'ANEXO II - IVP'!I44</f>
        <v>0</v>
      </c>
      <c r="I42" s="71">
        <f>'ANEXO II - IVP'!J44</f>
        <v>0</v>
      </c>
      <c r="J42" s="71">
        <f>'ANEXO II - IVP'!K44</f>
        <v>0</v>
      </c>
      <c r="K42" s="71">
        <f>'ANEXO II - IVP'!L44</f>
        <v>0</v>
      </c>
      <c r="L42" s="58"/>
      <c r="M42" s="55" t="str">
        <f t="shared" si="3"/>
        <v/>
      </c>
      <c r="O42" s="57">
        <f t="shared" si="2"/>
        <v>0</v>
      </c>
      <c r="P42" s="57">
        <f t="shared" si="1"/>
        <v>0</v>
      </c>
    </row>
    <row r="43" spans="3:16" s="50" customFormat="1" ht="18.95" customHeight="1" x14ac:dyDescent="0.25">
      <c r="C43" s="52">
        <v>28</v>
      </c>
      <c r="D43" s="53">
        <f>'ANEXO II - IVP'!D45</f>
        <v>0</v>
      </c>
      <c r="E43" s="54">
        <f>'ANEXO II - IVP'!E45</f>
        <v>0</v>
      </c>
      <c r="F43" s="69">
        <f>'ANEXO II - IVP'!G45</f>
        <v>0</v>
      </c>
      <c r="G43" s="70">
        <f>'ANEXO II - IVP'!H45</f>
        <v>0</v>
      </c>
      <c r="H43" s="71">
        <f>'ANEXO II - IVP'!I45</f>
        <v>0</v>
      </c>
      <c r="I43" s="71">
        <f>'ANEXO II - IVP'!J45</f>
        <v>0</v>
      </c>
      <c r="J43" s="71">
        <f>'ANEXO II - IVP'!K45</f>
        <v>0</v>
      </c>
      <c r="K43" s="71">
        <f>'ANEXO II - IVP'!L45</f>
        <v>0</v>
      </c>
      <c r="L43" s="58"/>
      <c r="M43" s="55" t="str">
        <f t="shared" si="3"/>
        <v/>
      </c>
      <c r="O43" s="57">
        <f t="shared" si="2"/>
        <v>0</v>
      </c>
      <c r="P43" s="57">
        <f t="shared" si="1"/>
        <v>0</v>
      </c>
    </row>
    <row r="44" spans="3:16" s="50" customFormat="1" ht="18.95" customHeight="1" x14ac:dyDescent="0.25">
      <c r="C44" s="52">
        <v>29</v>
      </c>
      <c r="D44" s="53">
        <f>'ANEXO II - IVP'!D46</f>
        <v>0</v>
      </c>
      <c r="E44" s="54">
        <f>'ANEXO II - IVP'!E46</f>
        <v>0</v>
      </c>
      <c r="F44" s="69">
        <f>'ANEXO II - IVP'!G46</f>
        <v>0</v>
      </c>
      <c r="G44" s="70">
        <f>'ANEXO II - IVP'!H46</f>
        <v>0</v>
      </c>
      <c r="H44" s="71">
        <f>'ANEXO II - IVP'!I46</f>
        <v>0</v>
      </c>
      <c r="I44" s="71">
        <f>'ANEXO II - IVP'!J46</f>
        <v>0</v>
      </c>
      <c r="J44" s="71">
        <f>'ANEXO II - IVP'!K46</f>
        <v>0</v>
      </c>
      <c r="K44" s="71">
        <f>'ANEXO II - IVP'!L46</f>
        <v>0</v>
      </c>
      <c r="L44" s="58"/>
      <c r="M44" s="55" t="str">
        <f t="shared" si="3"/>
        <v/>
      </c>
      <c r="O44" s="57">
        <f t="shared" si="2"/>
        <v>0</v>
      </c>
      <c r="P44" s="57">
        <f t="shared" si="1"/>
        <v>0</v>
      </c>
    </row>
    <row r="45" spans="3:16" s="50" customFormat="1" ht="18.95" customHeight="1" x14ac:dyDescent="0.25">
      <c r="C45" s="52">
        <v>30</v>
      </c>
      <c r="D45" s="53">
        <f>'ANEXO II - IVP'!D47</f>
        <v>0</v>
      </c>
      <c r="E45" s="54">
        <f>'ANEXO II - IVP'!E47</f>
        <v>0</v>
      </c>
      <c r="F45" s="69">
        <f>'ANEXO II - IVP'!G47</f>
        <v>0</v>
      </c>
      <c r="G45" s="70">
        <f>'ANEXO II - IVP'!H47</f>
        <v>0</v>
      </c>
      <c r="H45" s="71">
        <f>'ANEXO II - IVP'!I47</f>
        <v>0</v>
      </c>
      <c r="I45" s="71">
        <f>'ANEXO II - IVP'!J47</f>
        <v>0</v>
      </c>
      <c r="J45" s="71">
        <f>'ANEXO II - IVP'!K47</f>
        <v>0</v>
      </c>
      <c r="K45" s="71">
        <f>'ANEXO II - IVP'!L47</f>
        <v>0</v>
      </c>
      <c r="L45" s="58"/>
      <c r="M45" s="55" t="str">
        <f t="shared" si="3"/>
        <v/>
      </c>
      <c r="O45" s="57">
        <f t="shared" si="2"/>
        <v>0</v>
      </c>
      <c r="P45" s="57">
        <f t="shared" si="1"/>
        <v>0</v>
      </c>
    </row>
    <row r="46" spans="3:16" ht="5.25" customHeight="1" x14ac:dyDescent="0.2"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</row>
    <row r="47" spans="3:16" ht="18.75" x14ac:dyDescent="0.2">
      <c r="C47" s="162" t="s">
        <v>79</v>
      </c>
      <c r="D47" s="162"/>
      <c r="E47" s="162"/>
      <c r="F47" s="162"/>
      <c r="G47" s="162"/>
      <c r="H47" s="162"/>
      <c r="I47" s="162"/>
      <c r="J47" s="162"/>
      <c r="K47" s="162"/>
      <c r="L47" s="62"/>
      <c r="M47" s="56" t="str">
        <f>IF(COUNTIF($O$16:$O$45,0)&gt;0,"",IF(COUNTIF($O$16:$O$45,3)&gt;0,"",SUM($M$16:$M$45)))</f>
        <v/>
      </c>
    </row>
    <row r="48" spans="3:16" ht="13.5" customHeight="1" x14ac:dyDescent="0.2"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3:15" ht="23.25" x14ac:dyDescent="0.25">
      <c r="C49" s="174" t="s">
        <v>46</v>
      </c>
      <c r="D49" s="174"/>
      <c r="E49" s="174"/>
      <c r="F49" s="174"/>
      <c r="G49" s="174"/>
      <c r="H49" s="174"/>
      <c r="I49" s="174"/>
      <c r="J49" s="174"/>
      <c r="K49" s="174"/>
      <c r="L49" s="174"/>
      <c r="M49" s="174"/>
    </row>
    <row r="50" spans="3:15" s="44" customFormat="1" ht="8.25" customHeight="1" x14ac:dyDescent="0.25"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O50" s="64"/>
    </row>
    <row r="51" spans="3:15" s="44" customFormat="1" ht="18.75" x14ac:dyDescent="0.25">
      <c r="C51" s="175" t="s">
        <v>60</v>
      </c>
      <c r="D51" s="175"/>
      <c r="E51" s="175"/>
      <c r="F51" s="175"/>
      <c r="G51" s="65">
        <v>0.1</v>
      </c>
      <c r="H51" s="63"/>
      <c r="I51" s="42"/>
      <c r="J51" s="42"/>
      <c r="L51" s="63"/>
      <c r="M51" s="63"/>
      <c r="O51" s="64"/>
    </row>
    <row r="52" spans="3:15" s="44" customFormat="1" ht="5.0999999999999996" customHeight="1" x14ac:dyDescent="0.25">
      <c r="C52" s="63"/>
      <c r="D52" s="63"/>
      <c r="K52" s="63"/>
      <c r="L52" s="63"/>
      <c r="M52" s="63"/>
      <c r="O52" s="64"/>
    </row>
    <row r="53" spans="3:15" s="44" customFormat="1" ht="18.75" x14ac:dyDescent="0.25">
      <c r="C53" s="175" t="s">
        <v>93</v>
      </c>
      <c r="D53" s="175"/>
      <c r="E53" s="175"/>
      <c r="F53" s="175"/>
      <c r="G53" s="66">
        <f>SUM($P$16:$P$45)</f>
        <v>0</v>
      </c>
      <c r="H53" s="63" t="s">
        <v>94</v>
      </c>
      <c r="I53" s="42"/>
      <c r="J53" s="42"/>
      <c r="K53" s="171"/>
      <c r="L53" s="171"/>
      <c r="M53" s="171"/>
      <c r="O53" s="64"/>
    </row>
    <row r="54" spans="3:15" s="44" customFormat="1" ht="5.0999999999999996" customHeight="1" x14ac:dyDescent="0.25">
      <c r="C54" s="63"/>
      <c r="D54" s="63"/>
      <c r="K54" s="63"/>
      <c r="L54" s="63"/>
      <c r="M54" s="63"/>
      <c r="O54" s="64"/>
    </row>
    <row r="55" spans="3:15" s="44" customFormat="1" ht="18.75" x14ac:dyDescent="0.25">
      <c r="C55" s="175" t="s">
        <v>95</v>
      </c>
      <c r="D55" s="175"/>
      <c r="E55" s="175"/>
      <c r="F55" s="175"/>
      <c r="G55" s="67" t="str">
        <f>IF(COUNTIF($M$16:$M$45,"EXCLUÍDO"),"EXCLUÍDA",M47)</f>
        <v/>
      </c>
      <c r="H55" s="190" t="str">
        <f>IF($G$55="EXCLUÍDA","««PROPOSTA EXCLUÍDA: Viaturas propostas com ausencia do tipo de combustivel",IF(G55="","",IF(G55=1,"pt","pts")))</f>
        <v/>
      </c>
      <c r="I55" s="191"/>
      <c r="J55" s="191"/>
      <c r="K55" s="191"/>
      <c r="L55" s="191"/>
      <c r="M55" s="191"/>
      <c r="O55" s="64"/>
    </row>
    <row r="56" spans="3:15" s="44" customFormat="1" ht="5.0999999999999996" customHeight="1" x14ac:dyDescent="0.25">
      <c r="C56" s="63"/>
      <c r="D56" s="63"/>
      <c r="K56" s="63"/>
      <c r="L56" s="63"/>
      <c r="M56" s="63"/>
      <c r="O56" s="64"/>
    </row>
    <row r="57" spans="3:15" s="44" customFormat="1" ht="18.75" x14ac:dyDescent="0.25">
      <c r="C57" s="175" t="s">
        <v>61</v>
      </c>
      <c r="D57" s="175"/>
      <c r="E57" s="175"/>
      <c r="F57" s="175"/>
      <c r="G57" s="178" t="str">
        <f>IF($G$55="EXCLUÍDA","",IF($G$55="","",100+((G55-G53)/((G53-0)*0.01))))</f>
        <v/>
      </c>
      <c r="H57" s="179"/>
      <c r="I57" s="42"/>
      <c r="J57" s="42"/>
      <c r="L57" s="63"/>
      <c r="M57" s="63"/>
      <c r="O57" s="64"/>
    </row>
    <row r="58" spans="3:15" s="44" customFormat="1" ht="5.0999999999999996" customHeight="1" x14ac:dyDescent="0.25">
      <c r="C58" s="63"/>
      <c r="D58" s="63"/>
      <c r="K58" s="63"/>
      <c r="L58" s="63"/>
      <c r="M58" s="63"/>
      <c r="O58" s="64"/>
    </row>
    <row r="59" spans="3:15" s="44" customFormat="1" ht="24" customHeight="1" x14ac:dyDescent="0.25">
      <c r="C59" s="175" t="s">
        <v>59</v>
      </c>
      <c r="D59" s="175"/>
      <c r="E59" s="175"/>
      <c r="F59" s="175"/>
      <c r="G59" s="180" t="str">
        <f>IF($G$57="","",($G$51/100)*$G$57)</f>
        <v/>
      </c>
      <c r="H59" s="181"/>
      <c r="I59" s="42"/>
      <c r="J59" s="42"/>
      <c r="L59" s="63"/>
      <c r="M59" s="63"/>
      <c r="O59" s="64"/>
    </row>
    <row r="60" spans="3:15" s="44" customFormat="1" ht="15" x14ac:dyDescent="0.25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O60" s="64"/>
    </row>
  </sheetData>
  <sheetProtection algorithmName="SHA-512" hashValue="ejpgkvL64ed0+wkjaH0nPnUQPmJe+FKm9fUF40zJH0l3ZTo41oBfR7AidOH5U2t6WNkIvZmor857kabvyiMmiw==" saltValue="AZNi71WMQso86ooAjQ5VHg==" spinCount="100000" sheet="1" formatCells="0"/>
  <mergeCells count="31">
    <mergeCell ref="C2:M2"/>
    <mergeCell ref="C3:M3"/>
    <mergeCell ref="C4:M4"/>
    <mergeCell ref="E6:L6"/>
    <mergeCell ref="C7:D7"/>
    <mergeCell ref="E7:L7"/>
    <mergeCell ref="C9:M9"/>
    <mergeCell ref="C11:E11"/>
    <mergeCell ref="F11:K11"/>
    <mergeCell ref="C12:E12"/>
    <mergeCell ref="F12:K12"/>
    <mergeCell ref="K14:K15"/>
    <mergeCell ref="M14:M15"/>
    <mergeCell ref="C47:K47"/>
    <mergeCell ref="C49:M49"/>
    <mergeCell ref="C14:C15"/>
    <mergeCell ref="D14:D15"/>
    <mergeCell ref="E14:E15"/>
    <mergeCell ref="F14:G14"/>
    <mergeCell ref="H14:H15"/>
    <mergeCell ref="I14:I15"/>
    <mergeCell ref="K53:M53"/>
    <mergeCell ref="C55:F55"/>
    <mergeCell ref="H55:M55"/>
    <mergeCell ref="C57:F57"/>
    <mergeCell ref="G57:H57"/>
    <mergeCell ref="C59:F59"/>
    <mergeCell ref="G59:H59"/>
    <mergeCell ref="J14:J15"/>
    <mergeCell ref="C51:F51"/>
    <mergeCell ref="C53:F53"/>
  </mergeCells>
  <conditionalFormatting sqref="D16:K45">
    <cfRule type="cellIs" dxfId="6" priority="3" operator="equal">
      <formula>0</formula>
    </cfRule>
  </conditionalFormatting>
  <conditionalFormatting sqref="G55">
    <cfRule type="cellIs" dxfId="5" priority="2" operator="equal">
      <formula>"EXCLUÍDA"</formula>
    </cfRule>
  </conditionalFormatting>
  <conditionalFormatting sqref="H55">
    <cfRule type="cellIs" dxfId="4" priority="1" operator="equal">
      <formula>"««PROPOSTA EXCLUÍDA: Viaturas propostas com ausencia do tipo de combustivel"</formula>
    </cfRule>
  </conditionalFormatting>
  <conditionalFormatting sqref="H55:M55">
    <cfRule type="cellIs" dxfId="3" priority="4" operator="equal">
      <formula>"«« PROPOSTA EXCLUÍDA: Idade de viatura proposta superior ao Valor Base fixado no Caderno de encargos"</formula>
    </cfRule>
  </conditionalFormatting>
  <conditionalFormatting sqref="M16:M45">
    <cfRule type="expression" dxfId="2" priority="5">
      <formula>$M16="EXCLUÍDO"</formula>
    </cfRule>
  </conditionalFormatting>
  <conditionalFormatting sqref="M45:M46">
    <cfRule type="cellIs" dxfId="1" priority="6" operator="equal">
      <formula>0</formula>
    </cfRule>
  </conditionalFormatting>
  <conditionalFormatting sqref="M46:M47">
    <cfRule type="cellIs" dxfId="0" priority="7" operator="equal">
      <formula>"EXCLUÍDO"</formula>
    </cfRule>
  </conditionalFormatting>
  <printOptions horizontalCentered="1"/>
  <pageMargins left="0.35" right="0.24" top="0.4" bottom="0.36" header="0.19685039370078741" footer="0.23622047244094491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9</vt:i4>
      </vt:variant>
    </vt:vector>
  </HeadingPairs>
  <TitlesOfParts>
    <vt:vector size="13" baseType="lpstr">
      <vt:lpstr>BD</vt:lpstr>
      <vt:lpstr>ANEXO II - PTP</vt:lpstr>
      <vt:lpstr>ANEXO II - IVP</vt:lpstr>
      <vt:lpstr>ANEXO II - CEVE</vt:lpstr>
      <vt:lpstr>'ANEXO II - CEVE'!Área_de_Impressão</vt:lpstr>
      <vt:lpstr>'ANEXO II - IVP'!Área_de_Impressão</vt:lpstr>
      <vt:lpstr>'ANEXO II - PTP'!Área_de_Impressão</vt:lpstr>
      <vt:lpstr>COMBUSTIVEL</vt:lpstr>
      <vt:lpstr>INTERVALO</vt:lpstr>
      <vt:lpstr>IVA</vt:lpstr>
      <vt:lpstr>LUGARES</vt:lpstr>
      <vt:lpstr>SCM</vt:lpstr>
      <vt:lpstr>TIPOLOGIA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Telmo Silvestre</dc:creator>
  <cp:lastModifiedBy>Telmo Silvestre</cp:lastModifiedBy>
  <cp:lastPrinted>2025-07-09T11:52:07Z</cp:lastPrinted>
  <dcterms:created xsi:type="dcterms:W3CDTF">2015-06-05T18:19:34Z</dcterms:created>
  <dcterms:modified xsi:type="dcterms:W3CDTF">2025-07-21T08:13:05Z</dcterms:modified>
</cp:coreProperties>
</file>