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C-DPGPF\Aprovisionamento\Serviço Aprovisionamento\DESPESA\2026\PROCEDIMENTOS\ARM_1\1100726 PFCf_2026\4. PAP\2. PEÇAS\"/>
    </mc:Choice>
  </mc:AlternateContent>
  <xr:revisionPtr revIDLastSave="0" documentId="13_ncr:1_{9420F1D5-3246-40B9-AB07-5A5759C17E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II - FORMULÁRIO" sheetId="2" r:id="rId1"/>
    <sheet name="BD" sheetId="3" state="hidden" r:id="rId2"/>
  </sheets>
  <definedNames>
    <definedName name="_xlnm.Print_Area" localSheetId="0">'ANEXO II - FORMULÁRIO'!$B$1:$P$38</definedName>
    <definedName name="ENTREGA">BD!$B$2:$B$3</definedName>
    <definedName name="IVA">BD!$D$2:$D$5</definedName>
    <definedName name="SN">BD!$A$2:$A$3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R28" i="2"/>
  <c r="R3" i="2"/>
  <c r="S11" i="2"/>
  <c r="S10" i="2"/>
  <c r="N18" i="2"/>
  <c r="N19" i="2"/>
  <c r="Q37" i="2"/>
  <c r="Q33" i="2"/>
  <c r="R18" i="2"/>
  <c r="Q3" i="2"/>
  <c r="Q35" i="2"/>
  <c r="Q10" i="2" l="1"/>
  <c r="Q11" i="2"/>
  <c r="N11" i="2" s="1"/>
  <c r="U18" i="2"/>
  <c r="R19" i="2"/>
  <c r="R11" i="2"/>
  <c r="R10" i="2"/>
  <c r="P10" i="2" l="1"/>
  <c r="P13" i="2" s="1"/>
  <c r="Q18" i="2"/>
  <c r="Q19" i="2"/>
  <c r="P11" i="2"/>
  <c r="R26" i="2"/>
  <c r="O18" i="2" l="1"/>
  <c r="P18" i="2" s="1"/>
  <c r="Q21" i="2"/>
  <c r="N21" i="2" s="1"/>
  <c r="Q26" i="2" l="1"/>
  <c r="F35" i="2" s="1"/>
  <c r="F37" i="2" l="1"/>
  <c r="N26" i="2"/>
  <c r="P26" i="2" s="1"/>
  <c r="P28" i="2"/>
  <c r="F33" i="2"/>
  <c r="R21" i="2" l="1"/>
</calcChain>
</file>

<file path=xl/sharedStrings.xml><?xml version="1.0" encoding="utf-8"?>
<sst xmlns="http://schemas.openxmlformats.org/spreadsheetml/2006/main" count="80" uniqueCount="61">
  <si>
    <t>Descrição</t>
  </si>
  <si>
    <t>Ponderação</t>
  </si>
  <si>
    <t>Produto</t>
  </si>
  <si>
    <t>Unidade</t>
  </si>
  <si>
    <t>Maximização da utilização da matéria prima disponibilizada para obtenção de produtos fracionados</t>
  </si>
  <si>
    <t>Imunoglobulina humana normal</t>
  </si>
  <si>
    <t>gr / L</t>
  </si>
  <si>
    <t>Albumina</t>
  </si>
  <si>
    <t>Preço unitário por unidade (mg/gr/UI de acordo com os derivados) para cada um dos produtos acabados propostos</t>
  </si>
  <si>
    <t>Prazo de entrega</t>
  </si>
  <si>
    <t>Prazo para entrega dos produtos acabados após a recolha da matéria prima (considerando prazo máximo fixado nas peças do procedimento)</t>
  </si>
  <si>
    <t>até 15 de Dezembro</t>
  </si>
  <si>
    <t>&gt; 15 de Dezembro</t>
  </si>
  <si>
    <t>Rendimento proposto por litro de plasma, por produto, para o total dos 15.000 litros</t>
  </si>
  <si>
    <t>PRAZO
MÁXIMO</t>
  </si>
  <si>
    <t>S</t>
  </si>
  <si>
    <t>N</t>
  </si>
  <si>
    <t>€/g</t>
  </si>
  <si>
    <t>PREÇO TOTAL DA PROPOSTA</t>
  </si>
  <si>
    <t>DESIGNAÇÃO</t>
  </si>
  <si>
    <t>Preço unitário proposto</t>
  </si>
  <si>
    <t>PREÇO TOTAL DA PROPOSTA:</t>
  </si>
  <si>
    <t>RENDIMENTO
MINIMO</t>
  </si>
  <si>
    <t>Dia</t>
  </si>
  <si>
    <t>POS.</t>
  </si>
  <si>
    <t>Sub-Descrição</t>
  </si>
  <si>
    <t>CONCORRENTE:</t>
  </si>
  <si>
    <t>PREÇO UNITÁRIO MÁXIMO</t>
  </si>
  <si>
    <t>VALOR TOTAL DA PROPOSTA:</t>
  </si>
  <si>
    <t>VALOR TOTAL DA PROPOSTA (IVA INCLUIDO):</t>
  </si>
  <si>
    <t>NUMÉRICO</t>
  </si>
  <si>
    <t>EXTENSO</t>
  </si>
  <si>
    <r>
      <rPr>
        <b/>
        <i/>
        <sz val="20"/>
        <color theme="1"/>
        <rFont val="Calibri"/>
        <family val="2"/>
        <scheme val="minor"/>
      </rPr>
      <t>Procedimento nº 1100726</t>
    </r>
    <r>
      <rPr>
        <b/>
        <i/>
        <sz val="9"/>
        <color theme="1"/>
        <rFont val="Calibri"/>
        <family val="2"/>
        <scheme val="minor"/>
      </rPr>
      <t xml:space="preserve">
</t>
    </r>
    <r>
      <rPr>
        <b/>
        <i/>
        <sz val="14"/>
        <color theme="1"/>
        <rFont val="Calibri"/>
        <family val="2"/>
        <scheme val="minor"/>
      </rPr>
      <t>ANEXO II</t>
    </r>
  </si>
  <si>
    <t>ATRIBUTO DA PROPOSTA</t>
  </si>
  <si>
    <t>Pontuação</t>
  </si>
  <si>
    <t>PONDERAÇÃO</t>
  </si>
  <si>
    <t>ARRED</t>
  </si>
  <si>
    <t>Preço total da proposta</t>
  </si>
  <si>
    <t>VALOR BASE</t>
  </si>
  <si>
    <t>PREÇO BASE</t>
  </si>
  <si>
    <t>RENDIMENTO</t>
  </si>
  <si>
    <t>PREÇO</t>
  </si>
  <si>
    <t>MIN</t>
  </si>
  <si>
    <t>MAX</t>
  </si>
  <si>
    <r>
      <t xml:space="preserve">Prazo proposto
</t>
    </r>
    <r>
      <rPr>
        <b/>
        <i/>
        <sz val="9"/>
        <color theme="0"/>
        <rFont val="Calibri"/>
        <family val="2"/>
        <scheme val="minor"/>
      </rPr>
      <t>[Dias]</t>
    </r>
  </si>
  <si>
    <r>
      <t xml:space="preserve">Quantidade
</t>
    </r>
    <r>
      <rPr>
        <b/>
        <i/>
        <sz val="9"/>
        <color theme="0"/>
        <rFont val="Calibri"/>
        <family val="2"/>
        <scheme val="minor"/>
      </rPr>
      <t>[gr.]</t>
    </r>
  </si>
  <si>
    <t>PONDERAÇÃO TOTAL:</t>
  </si>
  <si>
    <t>PRAZO DE ENTREGA</t>
  </si>
  <si>
    <t>IVA</t>
  </si>
  <si>
    <t>ISENTO</t>
  </si>
  <si>
    <t>PONDERAÇÃO FINAL DA PROPOSTA (Pf):</t>
  </si>
  <si>
    <t>Nº IDENTIFICAÇÃO FISCAL (NIF)</t>
  </si>
  <si>
    <r>
      <rPr>
        <b/>
        <sz val="10"/>
        <rFont val="Calibri"/>
        <family val="2"/>
        <scheme val="minor"/>
      </rPr>
      <t>Notas:</t>
    </r>
    <r>
      <rPr>
        <sz val="10"/>
        <rFont val="Calibri"/>
        <family val="2"/>
        <scheme val="minor"/>
      </rPr>
      <t xml:space="preserve">
1. No caso do rendimento proposto ficar aquém daquilo que é  referido no n.º 4 da cláusula 41.ª do CE,  a célula aparecerá a vermelho, indicando a necessidade de rever esse valor em concordância com a Tabela da Federação  Mundial de Hemofilia.
2. No caso do  preço proposto ser superior ao preço base para cada produto, a célula aparecerá a vermelho, indicando a necessidade de rever esse valor, em conformidade com o disposto na cláusula 3ª do CE. 
3. A sinalização a vermelho de qualquer das células indica a exclusão da proposta.</t>
    </r>
  </si>
  <si>
    <t>ASPETOS SUBMETIDOS À CONCORRÊNCIA</t>
  </si>
  <si>
    <t>Imunoglobulina humana normal (R1)</t>
  </si>
  <si>
    <t>Albumina (R2)</t>
  </si>
  <si>
    <t>RENDIMENTO (R) - 50%:</t>
  </si>
  <si>
    <t>PREÇO (Pp) - 40%:</t>
  </si>
  <si>
    <t>PRAZO DE ENTREGA (Pe) - 10%:</t>
  </si>
  <si>
    <t>Proposta (gr)</t>
  </si>
  <si>
    <t>joshua1968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</si>
</sst>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€_-;\-* #,##0.00\ _€_-;_-* &quot;-&quot;??\ _€_-;_-@_-"/>
    <numFmt numFmtId="165" formatCode="_-* #,##0.00\ [$€-816]_-;\-* #,##0.00\ [$€-816]_-;_-* &quot;-&quot;??\ [$€-816]_-;_-@_-"/>
    <numFmt numFmtId="166" formatCode="#,##0.0"/>
    <numFmt numFmtId="167" formatCode="#,##0.00\ &quot;€&quot;"/>
    <numFmt numFmtId="168" formatCode="#0&quot; gr.&quot;"/>
    <numFmt numFmtId="169" formatCode="#,##0.0000\ &quot;€&quot;"/>
    <numFmt numFmtId="170" formatCode="&quot;VALOR TOTAL DO IVA [&quot;#0%&quot;]:&quot;"/>
    <numFmt numFmtId="171" formatCode="#,##0.000"/>
    <numFmt numFmtId="172" formatCode="#,##0.0#####"/>
    <numFmt numFmtId="173" formatCode="0.00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i/>
      <sz val="9"/>
      <color theme="1" tint="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7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0.499984740745262"/>
      </left>
      <right style="thin">
        <color theme="0" tint="-4.9989318521683403E-2"/>
      </right>
      <top style="thin">
        <color theme="0" tint="-0.49998474074526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499984740745262"/>
      </top>
      <bottom style="thin">
        <color theme="0" tint="-4.9989318521683403E-2"/>
      </bottom>
      <diagonal/>
    </border>
    <border>
      <left style="thin">
        <color theme="0" tint="-0.499984740745262"/>
      </left>
      <right style="thin">
        <color theme="0" tint="-4.9989318521683403E-2"/>
      </right>
      <top style="thin">
        <color theme="0" tint="-4.9989318521683403E-2"/>
      </top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0.499984740745262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0.49998474074526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1" tint="0.14996795556505021"/>
      </left>
      <right/>
      <top style="thin">
        <color theme="1" tint="0.14996795556505021"/>
      </top>
      <bottom/>
      <diagonal/>
    </border>
    <border>
      <left/>
      <right/>
      <top style="thin">
        <color theme="1" tint="0.14996795556505021"/>
      </top>
      <bottom/>
      <diagonal/>
    </border>
    <border>
      <left/>
      <right style="thin">
        <color theme="1" tint="0.14996795556505021"/>
      </right>
      <top style="thin">
        <color theme="1" tint="0.14996795556505021"/>
      </top>
      <bottom/>
      <diagonal/>
    </border>
    <border>
      <left style="thin">
        <color theme="1" tint="0.14996795556505021"/>
      </left>
      <right/>
      <top style="thin">
        <color theme="1" tint="0.14993743705557422"/>
      </top>
      <bottom/>
      <diagonal/>
    </border>
    <border>
      <left/>
      <right/>
      <top style="thin">
        <color theme="1" tint="0.14993743705557422"/>
      </top>
      <bottom/>
      <diagonal/>
    </border>
    <border>
      <left/>
      <right style="thin">
        <color theme="1" tint="0.14993743705557422"/>
      </right>
      <top style="thin">
        <color theme="1" tint="0.1499374370555742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49998474074526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0.499984740745262"/>
      </bottom>
      <diagonal/>
    </border>
    <border>
      <left/>
      <right/>
      <top/>
      <bottom style="thin">
        <color theme="1" tint="0.149937437055574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4.9989318521683403E-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0.49998474074526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4.9989318521683403E-2"/>
      </top>
      <bottom style="thin">
        <color theme="0" tint="-0.499984740745262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0.34998626667073579"/>
      </bottom>
      <diagonal/>
    </border>
    <border>
      <left style="thin">
        <color theme="0" tint="-4.9989318521683403E-2"/>
      </left>
      <right/>
      <top/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4.9989318521683403E-2"/>
      </right>
      <top style="thin">
        <color theme="0" tint="-0.1499374370555742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1499374370555742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4.9989318521683403E-2"/>
      </right>
      <top style="thin">
        <color theme="0" tint="-4.9989318521683403E-2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0.1499374370555742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24994659260841701"/>
      </right>
      <top style="thin">
        <color theme="0" tint="-0.14993743705557422"/>
      </top>
      <bottom/>
      <diagonal/>
    </border>
    <border>
      <left style="thin">
        <color theme="0" tint="-4.9989318521683403E-2"/>
      </left>
      <right style="thin">
        <color theme="0" tint="-0.24994659260841701"/>
      </right>
      <top/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0.49998474074526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4.9989318521683403E-2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4.9989318521683403E-2"/>
      </right>
      <top/>
      <bottom style="thin">
        <color theme="0" tint="-0.34998626667073579"/>
      </bottom>
      <diagonal/>
    </border>
    <border>
      <left style="thin">
        <color theme="0" tint="-4.9989318521683403E-2"/>
      </left>
      <right/>
      <top style="thin">
        <color theme="0" tint="-0.34998626667073579"/>
      </top>
      <bottom/>
      <diagonal/>
    </border>
    <border>
      <left/>
      <right style="thin">
        <color theme="0" tint="-4.9989318521683403E-2"/>
      </right>
      <top style="thin">
        <color theme="0" tint="-0.34998626667073579"/>
      </top>
      <bottom/>
      <diagonal/>
    </border>
    <border>
      <left/>
      <right style="thin">
        <color theme="0" tint="-4.9989318521683403E-2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1" tint="0.14996795556505021"/>
      </bottom>
      <diagonal/>
    </border>
    <border>
      <left/>
      <right/>
      <top style="thin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149">
    <xf numFmtId="0" fontId="0" fillId="0" borderId="0" xfId="0"/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5" fillId="3" borderId="12" xfId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67" fontId="12" fillId="3" borderId="14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10" fontId="19" fillId="3" borderId="13" xfId="1" applyNumberFormat="1" applyFont="1" applyFill="1" applyBorder="1" applyAlignment="1">
      <alignment horizontal="center" vertical="center" wrapText="1"/>
    </xf>
    <xf numFmtId="0" fontId="5" fillId="5" borderId="11" xfId="1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5" fillId="4" borderId="32" xfId="1" applyFont="1" applyFill="1" applyBorder="1" applyAlignment="1">
      <alignment horizontal="center" vertical="center" wrapText="1"/>
    </xf>
    <xf numFmtId="10" fontId="19" fillId="3" borderId="19" xfId="1" applyNumberFormat="1" applyFont="1" applyFill="1" applyBorder="1" applyAlignment="1">
      <alignment horizontal="center" vertical="center" wrapText="1"/>
    </xf>
    <xf numFmtId="166" fontId="3" fillId="0" borderId="36" xfId="0" applyNumberFormat="1" applyFont="1" applyBorder="1" applyAlignment="1">
      <alignment horizontal="center" vertical="center" wrapText="1"/>
    </xf>
    <xf numFmtId="169" fontId="15" fillId="6" borderId="1" xfId="2" applyNumberFormat="1" applyFont="1" applyFill="1" applyBorder="1" applyAlignment="1" applyProtection="1">
      <alignment horizontal="right" vertical="center" wrapText="1"/>
      <protection locked="0"/>
    </xf>
    <xf numFmtId="10" fontId="19" fillId="3" borderId="1" xfId="1" applyNumberFormat="1" applyFont="1" applyFill="1" applyBorder="1" applyAlignment="1">
      <alignment horizontal="center" vertical="center" wrapText="1"/>
    </xf>
    <xf numFmtId="168" fontId="21" fillId="3" borderId="1" xfId="0" applyNumberFormat="1" applyFont="1" applyFill="1" applyBorder="1" applyAlignment="1">
      <alignment horizontal="center" vertical="center" wrapText="1"/>
    </xf>
    <xf numFmtId="0" fontId="5" fillId="4" borderId="39" xfId="1" applyFont="1" applyFill="1" applyBorder="1" applyAlignment="1">
      <alignment horizontal="center" vertical="center" wrapText="1"/>
    </xf>
    <xf numFmtId="0" fontId="5" fillId="4" borderId="41" xfId="1" applyFont="1" applyFill="1" applyBorder="1" applyAlignment="1">
      <alignment horizontal="center" vertical="center" wrapText="1"/>
    </xf>
    <xf numFmtId="0" fontId="5" fillId="5" borderId="32" xfId="1" applyFont="1" applyFill="1" applyBorder="1" applyAlignment="1">
      <alignment horizontal="center" vertical="center" wrapText="1"/>
    </xf>
    <xf numFmtId="0" fontId="21" fillId="3" borderId="19" xfId="0" applyFont="1" applyFill="1" applyBorder="1" applyAlignment="1">
      <alignment horizontal="center" vertical="center" wrapText="1"/>
    </xf>
    <xf numFmtId="0" fontId="6" fillId="3" borderId="47" xfId="1" applyFont="1" applyFill="1" applyBorder="1" applyAlignment="1">
      <alignment vertical="center" wrapText="1"/>
    </xf>
    <xf numFmtId="169" fontId="21" fillId="3" borderId="47" xfId="0" applyNumberFormat="1" applyFont="1" applyFill="1" applyBorder="1" applyAlignment="1">
      <alignment horizontal="right" vertical="center" wrapText="1"/>
    </xf>
    <xf numFmtId="0" fontId="6" fillId="3" borderId="49" xfId="1" applyFont="1" applyFill="1" applyBorder="1" applyAlignment="1">
      <alignment vertical="center" wrapText="1"/>
    </xf>
    <xf numFmtId="169" fontId="21" fillId="3" borderId="49" xfId="0" applyNumberFormat="1" applyFont="1" applyFill="1" applyBorder="1" applyAlignment="1">
      <alignment horizontal="right" vertical="center"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167" fontId="29" fillId="3" borderId="1" xfId="2" applyNumberFormat="1" applyFont="1" applyFill="1" applyBorder="1" applyAlignment="1" applyProtection="1">
      <alignment horizontal="right" vertical="center" wrapText="1"/>
    </xf>
    <xf numFmtId="0" fontId="3" fillId="0" borderId="36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5" fillId="4" borderId="56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73" fontId="18" fillId="7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73" fontId="32" fillId="7" borderId="1" xfId="1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3" fontId="15" fillId="6" borderId="1" xfId="2" applyNumberFormat="1" applyFont="1" applyFill="1" applyBorder="1" applyAlignment="1" applyProtection="1">
      <alignment horizontal="right" vertical="center" wrapText="1"/>
      <protection locked="0"/>
    </xf>
    <xf numFmtId="170" fontId="22" fillId="0" borderId="0" xfId="0" applyNumberFormat="1" applyFont="1" applyAlignment="1">
      <alignment horizontal="right" vertical="center" wrapText="1"/>
    </xf>
    <xf numFmtId="170" fontId="22" fillId="0" borderId="15" xfId="0" applyNumberFormat="1" applyFont="1" applyBorder="1" applyAlignment="1">
      <alignment horizontal="right" vertical="center" wrapText="1"/>
    </xf>
    <xf numFmtId="0" fontId="20" fillId="6" borderId="16" xfId="0" applyFont="1" applyFill="1" applyBorder="1" applyAlignment="1" applyProtection="1">
      <alignment horizontal="left" vertical="center" wrapText="1"/>
      <protection locked="0"/>
    </xf>
    <xf numFmtId="0" fontId="20" fillId="6" borderId="17" xfId="0" applyFont="1" applyFill="1" applyBorder="1" applyAlignment="1" applyProtection="1">
      <alignment horizontal="left" vertical="center" wrapText="1"/>
      <protection locked="0"/>
    </xf>
    <xf numFmtId="0" fontId="20" fillId="6" borderId="18" xfId="0" applyFont="1" applyFill="1" applyBorder="1" applyAlignment="1" applyProtection="1">
      <alignment horizontal="left" vertical="center" wrapText="1"/>
      <protection locked="0"/>
    </xf>
    <xf numFmtId="0" fontId="6" fillId="3" borderId="1" xfId="1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6" fillId="3" borderId="19" xfId="1" applyFont="1" applyFill="1" applyBorder="1" applyAlignment="1">
      <alignment horizontal="justify" vertical="center" wrapText="1"/>
    </xf>
    <xf numFmtId="0" fontId="6" fillId="3" borderId="20" xfId="1" applyFont="1" applyFill="1" applyBorder="1" applyAlignment="1">
      <alignment horizontal="justify" vertical="center" wrapText="1"/>
    </xf>
    <xf numFmtId="0" fontId="6" fillId="3" borderId="21" xfId="1" applyFont="1" applyFill="1" applyBorder="1" applyAlignment="1">
      <alignment horizontal="justify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22" fillId="0" borderId="0" xfId="0" applyFont="1" applyAlignment="1">
      <alignment horizontal="right" vertical="center" wrapText="1"/>
    </xf>
    <xf numFmtId="0" fontId="22" fillId="0" borderId="15" xfId="0" applyFont="1" applyBorder="1" applyAlignment="1">
      <alignment horizontal="right" vertical="center" wrapText="1"/>
    </xf>
    <xf numFmtId="170" fontId="22" fillId="0" borderId="0" xfId="0" applyNumberFormat="1" applyFont="1" applyAlignment="1" applyProtection="1">
      <alignment horizontal="right" vertical="center" wrapText="1"/>
      <protection locked="0"/>
    </xf>
    <xf numFmtId="170" fontId="22" fillId="0" borderId="15" xfId="0" applyNumberFormat="1" applyFont="1" applyBorder="1" applyAlignment="1" applyProtection="1">
      <alignment horizontal="right" vertical="center" wrapText="1"/>
      <protection locked="0"/>
    </xf>
    <xf numFmtId="0" fontId="25" fillId="0" borderId="25" xfId="0" applyFont="1" applyBorder="1" applyAlignment="1">
      <alignment horizontal="left" wrapText="1"/>
    </xf>
    <xf numFmtId="0" fontId="25" fillId="0" borderId="60" xfId="0" applyFont="1" applyBorder="1" applyAlignment="1">
      <alignment horizontal="left" wrapText="1"/>
    </xf>
    <xf numFmtId="0" fontId="25" fillId="0" borderId="4" xfId="0" applyFont="1" applyBorder="1" applyAlignment="1">
      <alignment horizontal="left" wrapText="1"/>
    </xf>
    <xf numFmtId="10" fontId="19" fillId="3" borderId="47" xfId="1" applyNumberFormat="1" applyFont="1" applyFill="1" applyBorder="1" applyAlignment="1">
      <alignment horizontal="center" vertical="center" wrapText="1"/>
    </xf>
    <xf numFmtId="10" fontId="19" fillId="3" borderId="49" xfId="1" applyNumberFormat="1" applyFont="1" applyFill="1" applyBorder="1" applyAlignment="1">
      <alignment horizontal="center" vertical="center" wrapText="1"/>
    </xf>
    <xf numFmtId="0" fontId="6" fillId="3" borderId="47" xfId="1" applyFont="1" applyFill="1" applyBorder="1" applyAlignment="1">
      <alignment horizontal="justify" vertical="center" wrapText="1"/>
    </xf>
    <xf numFmtId="0" fontId="6" fillId="3" borderId="49" xfId="1" applyFont="1" applyFill="1" applyBorder="1" applyAlignment="1">
      <alignment horizontal="justify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5" fillId="3" borderId="46" xfId="1" applyFont="1" applyFill="1" applyBorder="1" applyAlignment="1">
      <alignment horizontal="center" vertical="center" wrapText="1"/>
    </xf>
    <xf numFmtId="0" fontId="15" fillId="3" borderId="48" xfId="1" applyFont="1" applyFill="1" applyBorder="1" applyAlignment="1">
      <alignment horizontal="center" vertical="center" wrapText="1"/>
    </xf>
    <xf numFmtId="0" fontId="10" fillId="3" borderId="47" xfId="1" applyFont="1" applyFill="1" applyBorder="1" applyAlignment="1">
      <alignment horizontal="center" vertical="center" wrapText="1"/>
    </xf>
    <xf numFmtId="0" fontId="10" fillId="3" borderId="49" xfId="1" applyFont="1" applyFill="1" applyBorder="1" applyAlignment="1">
      <alignment horizontal="center" vertical="center" wrapText="1"/>
    </xf>
    <xf numFmtId="0" fontId="5" fillId="5" borderId="9" xfId="1" applyFont="1" applyFill="1" applyBorder="1" applyAlignment="1">
      <alignment horizontal="center" vertical="center" wrapText="1"/>
    </xf>
    <xf numFmtId="0" fontId="5" fillId="5" borderId="11" xfId="1" applyFont="1" applyFill="1" applyBorder="1" applyAlignment="1">
      <alignment horizontal="center" vertical="center" wrapText="1"/>
    </xf>
    <xf numFmtId="0" fontId="5" fillId="5" borderId="8" xfId="1" applyFont="1" applyFill="1" applyBorder="1" applyAlignment="1">
      <alignment horizontal="center" vertical="center" wrapText="1"/>
    </xf>
    <xf numFmtId="0" fontId="5" fillId="5" borderId="10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5" fillId="5" borderId="33" xfId="1" applyFont="1" applyFill="1" applyBorder="1" applyAlignment="1">
      <alignment horizontal="center" vertical="center" wrapText="1"/>
    </xf>
    <xf numFmtId="0" fontId="5" fillId="5" borderId="34" xfId="1" applyFont="1" applyFill="1" applyBorder="1" applyAlignment="1">
      <alignment horizontal="center" vertical="center" wrapText="1"/>
    </xf>
    <xf numFmtId="0" fontId="13" fillId="0" borderId="35" xfId="0" applyFont="1" applyBorder="1" applyAlignment="1">
      <alignment horizont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26" fillId="4" borderId="9" xfId="1" applyFont="1" applyFill="1" applyBorder="1" applyAlignment="1">
      <alignment horizontal="center" vertical="center" wrapText="1"/>
    </xf>
    <xf numFmtId="0" fontId="26" fillId="4" borderId="40" xfId="1" applyFont="1" applyFill="1" applyBorder="1" applyAlignment="1">
      <alignment horizontal="center" vertical="center" wrapText="1"/>
    </xf>
    <xf numFmtId="171" fontId="15" fillId="7" borderId="24" xfId="2" applyNumberFormat="1" applyFont="1" applyFill="1" applyBorder="1" applyAlignment="1" applyProtection="1">
      <alignment horizontal="center" vertical="center" wrapText="1"/>
    </xf>
    <xf numFmtId="171" fontId="15" fillId="7" borderId="54" xfId="2" applyNumberFormat="1" applyFont="1" applyFill="1" applyBorder="1" applyAlignment="1" applyProtection="1">
      <alignment horizontal="center" vertical="center" wrapText="1"/>
    </xf>
    <xf numFmtId="173" fontId="18" fillId="7" borderId="24" xfId="2" applyNumberFormat="1" applyFont="1" applyFill="1" applyBorder="1" applyAlignment="1" applyProtection="1">
      <alignment horizontal="center" vertical="center" wrapText="1"/>
    </xf>
    <xf numFmtId="173" fontId="18" fillId="7" borderId="54" xfId="2" applyNumberFormat="1" applyFont="1" applyFill="1" applyBorder="1" applyAlignment="1" applyProtection="1">
      <alignment horizontal="center" vertical="center" wrapText="1"/>
    </xf>
    <xf numFmtId="10" fontId="19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justify" vertical="center" wrapText="1"/>
    </xf>
    <xf numFmtId="0" fontId="5" fillId="5" borderId="22" xfId="1" applyFont="1" applyFill="1" applyBorder="1" applyAlignment="1">
      <alignment horizontal="center" vertical="center" wrapText="1"/>
    </xf>
    <xf numFmtId="0" fontId="5" fillId="5" borderId="23" xfId="1" applyFont="1" applyFill="1" applyBorder="1" applyAlignment="1">
      <alignment horizontal="center" vertical="center" wrapText="1"/>
    </xf>
    <xf numFmtId="0" fontId="5" fillId="5" borderId="3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7" fontId="3" fillId="0" borderId="58" xfId="0" applyNumberFormat="1" applyFont="1" applyBorder="1" applyAlignment="1">
      <alignment horizontal="center" vertical="center" wrapText="1"/>
    </xf>
    <xf numFmtId="167" fontId="3" fillId="0" borderId="59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25" xfId="0" applyFont="1" applyBorder="1" applyAlignment="1">
      <alignment horizontal="right" vertical="center" wrapText="1"/>
    </xf>
    <xf numFmtId="0" fontId="12" fillId="6" borderId="55" xfId="0" applyFont="1" applyFill="1" applyBorder="1" applyAlignment="1" applyProtection="1">
      <alignment horizontal="left" vertical="center" wrapText="1"/>
      <protection locked="0"/>
    </xf>
    <xf numFmtId="0" fontId="31" fillId="6" borderId="55" xfId="0" applyFont="1" applyFill="1" applyBorder="1" applyAlignment="1" applyProtection="1">
      <alignment horizontal="center" vertical="center" wrapText="1"/>
      <protection locked="0"/>
    </xf>
    <xf numFmtId="0" fontId="34" fillId="0" borderId="61" xfId="0" applyFont="1" applyBorder="1" applyAlignment="1">
      <alignment horizontal="center" wrapText="1"/>
    </xf>
    <xf numFmtId="0" fontId="5" fillId="4" borderId="22" xfId="1" applyFont="1" applyFill="1" applyBorder="1" applyAlignment="1">
      <alignment horizontal="center" vertical="center" wrapText="1"/>
    </xf>
    <xf numFmtId="0" fontId="5" fillId="4" borderId="23" xfId="1" applyFont="1" applyFill="1" applyBorder="1" applyAlignment="1">
      <alignment horizontal="center" vertical="center" wrapText="1"/>
    </xf>
    <xf numFmtId="171" fontId="15" fillId="7" borderId="2" xfId="1" applyNumberFormat="1" applyFont="1" applyFill="1" applyBorder="1" applyAlignment="1">
      <alignment horizontal="center" vertical="center" wrapText="1"/>
    </xf>
    <xf numFmtId="171" fontId="15" fillId="7" borderId="3" xfId="1" applyNumberFormat="1" applyFont="1" applyFill="1" applyBorder="1" applyAlignment="1">
      <alignment horizontal="center" vertical="center" wrapText="1"/>
    </xf>
    <xf numFmtId="166" fontId="18" fillId="6" borderId="2" xfId="1" applyNumberFormat="1" applyFont="1" applyFill="1" applyBorder="1" applyAlignment="1" applyProtection="1">
      <alignment horizontal="center" vertical="center" wrapText="1"/>
      <protection locked="0"/>
    </xf>
    <xf numFmtId="166" fontId="18" fillId="6" borderId="3" xfId="1" applyNumberFormat="1" applyFont="1" applyFill="1" applyBorder="1" applyAlignment="1" applyProtection="1">
      <alignment horizontal="center" vertical="center" wrapText="1"/>
      <protection locked="0"/>
    </xf>
    <xf numFmtId="172" fontId="18" fillId="6" borderId="2" xfId="1" applyNumberFormat="1" applyFont="1" applyFill="1" applyBorder="1" applyAlignment="1" applyProtection="1">
      <alignment horizontal="center" vertical="center" wrapText="1"/>
      <protection locked="0"/>
    </xf>
    <xf numFmtId="172" fontId="18" fillId="6" borderId="3" xfId="1" applyNumberFormat="1" applyFont="1" applyFill="1" applyBorder="1" applyAlignment="1" applyProtection="1">
      <alignment horizontal="center" vertical="center" wrapText="1"/>
      <protection locked="0"/>
    </xf>
    <xf numFmtId="165" fontId="19" fillId="3" borderId="47" xfId="1" applyNumberFormat="1" applyFont="1" applyFill="1" applyBorder="1" applyAlignment="1">
      <alignment horizontal="center" vertical="center" wrapText="1"/>
    </xf>
    <xf numFmtId="165" fontId="19" fillId="3" borderId="49" xfId="1" applyNumberFormat="1" applyFont="1" applyFill="1" applyBorder="1" applyAlignment="1">
      <alignment horizontal="center" vertical="center" wrapText="1"/>
    </xf>
    <xf numFmtId="0" fontId="26" fillId="4" borderId="50" xfId="1" applyFont="1" applyFill="1" applyBorder="1" applyAlignment="1">
      <alignment horizontal="center" vertical="center" wrapText="1"/>
    </xf>
    <xf numFmtId="0" fontId="26" fillId="4" borderId="51" xfId="1" applyFont="1" applyFill="1" applyBorder="1" applyAlignment="1">
      <alignment horizontal="center" vertical="center" wrapText="1"/>
    </xf>
    <xf numFmtId="0" fontId="26" fillId="4" borderId="57" xfId="1" applyFont="1" applyFill="1" applyBorder="1" applyAlignment="1">
      <alignment horizontal="center" vertical="center" wrapText="1"/>
    </xf>
    <xf numFmtId="167" fontId="21" fillId="3" borderId="52" xfId="0" applyNumberFormat="1" applyFont="1" applyFill="1" applyBorder="1" applyAlignment="1">
      <alignment horizontal="center" vertical="center" wrapText="1"/>
    </xf>
    <xf numFmtId="167" fontId="21" fillId="3" borderId="53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0" fontId="9" fillId="2" borderId="69" xfId="1" quotePrefix="1" applyFont="1" applyFill="1" applyBorder="1" applyAlignment="1">
      <alignment horizontal="left" vertical="top" wrapText="1"/>
    </xf>
    <xf numFmtId="0" fontId="9" fillId="2" borderId="70" xfId="1" quotePrefix="1" applyFont="1" applyFill="1" applyBorder="1" applyAlignment="1">
      <alignment horizontal="left" vertical="top" wrapText="1"/>
    </xf>
    <xf numFmtId="0" fontId="9" fillId="2" borderId="71" xfId="1" quotePrefix="1" applyFont="1" applyFill="1" applyBorder="1" applyAlignment="1">
      <alignment horizontal="left" vertical="top" wrapText="1"/>
    </xf>
    <xf numFmtId="0" fontId="7" fillId="0" borderId="42" xfId="0" applyFont="1" applyBorder="1" applyAlignment="1">
      <alignment horizontal="center" wrapText="1"/>
    </xf>
    <xf numFmtId="0" fontId="5" fillId="4" borderId="37" xfId="1" applyFont="1" applyFill="1" applyBorder="1" applyAlignment="1">
      <alignment horizontal="center" vertical="center" wrapText="1"/>
    </xf>
    <xf numFmtId="0" fontId="5" fillId="4" borderId="38" xfId="1" applyFont="1" applyFill="1" applyBorder="1" applyAlignment="1">
      <alignment horizontal="center" vertical="center" wrapText="1"/>
    </xf>
    <xf numFmtId="3" fontId="18" fillId="6" borderId="2" xfId="1" applyNumberFormat="1" applyFont="1" applyFill="1" applyBorder="1" applyAlignment="1" applyProtection="1">
      <alignment horizontal="center" vertical="center" wrapText="1"/>
      <protection locked="0"/>
    </xf>
    <xf numFmtId="3" fontId="18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5" borderId="62" xfId="1" applyFont="1" applyFill="1" applyBorder="1" applyAlignment="1">
      <alignment horizontal="center" vertical="center" wrapText="1"/>
    </xf>
    <xf numFmtId="0" fontId="5" fillId="5" borderId="63" xfId="1" applyFont="1" applyFill="1" applyBorder="1" applyAlignment="1">
      <alignment horizontal="center" vertical="center" wrapText="1"/>
    </xf>
    <xf numFmtId="0" fontId="5" fillId="5" borderId="64" xfId="1" applyFont="1" applyFill="1" applyBorder="1" applyAlignment="1">
      <alignment horizontal="center" vertical="center" wrapText="1"/>
    </xf>
    <xf numFmtId="0" fontId="5" fillId="5" borderId="65" xfId="1" applyFont="1" applyFill="1" applyBorder="1" applyAlignment="1">
      <alignment horizontal="center" vertical="center" wrapText="1"/>
    </xf>
    <xf numFmtId="0" fontId="5" fillId="5" borderId="45" xfId="1" applyFont="1" applyFill="1" applyBorder="1" applyAlignment="1">
      <alignment horizontal="center" vertical="center" wrapText="1"/>
    </xf>
    <xf numFmtId="0" fontId="5" fillId="5" borderId="66" xfId="1" applyFont="1" applyFill="1" applyBorder="1" applyAlignment="1">
      <alignment horizontal="center" vertical="center" wrapText="1"/>
    </xf>
    <xf numFmtId="0" fontId="5" fillId="5" borderId="67" xfId="1" applyFont="1" applyFill="1" applyBorder="1" applyAlignment="1">
      <alignment horizontal="center" vertical="center" wrapText="1"/>
    </xf>
    <xf numFmtId="0" fontId="5" fillId="5" borderId="42" xfId="1" applyFont="1" applyFill="1" applyBorder="1" applyAlignment="1">
      <alignment horizontal="center" vertical="center" wrapText="1"/>
    </xf>
    <xf numFmtId="0" fontId="5" fillId="5" borderId="43" xfId="1" applyFont="1" applyFill="1" applyBorder="1" applyAlignment="1">
      <alignment horizontal="center" vertical="center" wrapText="1"/>
    </xf>
    <xf numFmtId="0" fontId="5" fillId="5" borderId="44" xfId="1" applyFont="1" applyFill="1" applyBorder="1" applyAlignment="1">
      <alignment horizontal="center" vertical="center" wrapText="1"/>
    </xf>
    <xf numFmtId="0" fontId="26" fillId="4" borderId="37" xfId="1" applyFont="1" applyFill="1" applyBorder="1" applyAlignment="1">
      <alignment horizontal="center" vertical="center" wrapText="1"/>
    </xf>
    <xf numFmtId="0" fontId="26" fillId="4" borderId="17" xfId="1" applyFont="1" applyFill="1" applyBorder="1" applyAlignment="1">
      <alignment horizontal="center" vertical="center" wrapText="1"/>
    </xf>
    <xf numFmtId="0" fontId="26" fillId="4" borderId="68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Vírgula" xfId="2" builtinId="3"/>
  </cellStyles>
  <dxfs count="8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 tint="-0.14996795556505021"/>
      </font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647701</xdr:colOff>
      <xdr:row>0</xdr:row>
      <xdr:rowOff>38100</xdr:rowOff>
    </xdr:from>
    <xdr:to>
      <xdr:col>15</xdr:col>
      <xdr:colOff>1123951</xdr:colOff>
      <xdr:row>0</xdr:row>
      <xdr:rowOff>321924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489BA3E-9798-BC3F-673E-B554F96F7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7576" y="38100"/>
          <a:ext cx="2228850" cy="283824"/>
        </a:xfrm>
        <a:prstGeom prst="rect">
          <a:avLst/>
        </a:prstGeom>
      </xdr:spPr>
    </xdr:pic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40"/>
  <sheetViews>
    <sheetView showGridLines="0" tabSelected="1" zoomScaleNormal="100" workbookViewId="0">
      <pane ySplit="5" topLeftCell="A6" activePane="bottomLeft" state="frozen"/>
      <selection pane="bottomLeft" activeCell="B35" sqref="B35:E35"/>
    </sheetView>
  </sheetViews>
  <sheetFormatPr defaultRowHeight="12" x14ac:dyDescent="0.25"/>
  <cols>
    <col min="1" max="1" width="1.140625" style="1" customWidth="1"/>
    <col min="2" max="2" width="4.28515625" style="1" bestFit="1" customWidth="1"/>
    <col min="3" max="3" width="12.140625" style="1" customWidth="1"/>
    <col min="4" max="4" width="10.5703125" style="1" customWidth="1"/>
    <col min="5" max="5" width="13.42578125" style="1" customWidth="1"/>
    <col min="6" max="6" width="16.140625" style="1" customWidth="1"/>
    <col min="7" max="7" width="22.140625" style="1" customWidth="1"/>
    <col min="8" max="8" width="10.7109375" style="1" customWidth="1"/>
    <col min="9" max="9" width="11.42578125" style="1" bestFit="1" customWidth="1"/>
    <col min="10" max="10" width="14.140625" style="1" customWidth="1"/>
    <col min="11" max="11" width="14.7109375" style="1" customWidth="1"/>
    <col min="12" max="12" width="12.140625" style="1" customWidth="1"/>
    <col min="13" max="13" width="13.42578125" style="1" customWidth="1"/>
    <col min="14" max="14" width="14.7109375" style="1" customWidth="1"/>
    <col min="15" max="15" width="11.5703125" style="1" customWidth="1"/>
    <col min="16" max="16" width="17.42578125" style="1" customWidth="1"/>
    <col min="17" max="17" width="9.5703125" style="5" hidden="1" customWidth="1"/>
    <col min="18" max="18" width="56.42578125" style="1" customWidth="1"/>
    <col min="19" max="19" width="13.140625" style="1" hidden="1" customWidth="1"/>
    <col min="20" max="20" width="9.140625" style="1" hidden="1" customWidth="1"/>
    <col min="21" max="21" width="17.42578125" style="1" hidden="1" customWidth="1"/>
    <col min="22" max="16384" width="9.140625" style="1"/>
  </cols>
  <sheetData>
    <row r="1" spans="2:21" ht="63.75" customHeight="1" x14ac:dyDescent="0.25">
      <c r="B1" s="103" t="s">
        <v>32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2:21" ht="21" customHeight="1" x14ac:dyDescent="0.2">
      <c r="B2" s="4"/>
      <c r="C2" s="4"/>
      <c r="D2" s="110" t="s">
        <v>19</v>
      </c>
      <c r="E2" s="110"/>
      <c r="F2" s="110"/>
      <c r="G2" s="110"/>
      <c r="H2" s="110"/>
      <c r="I2" s="110"/>
      <c r="J2" s="110"/>
      <c r="K2" s="110"/>
      <c r="L2" s="110"/>
      <c r="M2" s="110"/>
      <c r="N2" s="110" t="s">
        <v>51</v>
      </c>
      <c r="O2" s="110"/>
      <c r="P2" s="110"/>
    </row>
    <row r="3" spans="2:21" ht="18.75" customHeight="1" x14ac:dyDescent="0.25">
      <c r="B3" s="59" t="s">
        <v>26</v>
      </c>
      <c r="C3" s="59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9"/>
      <c r="O3" s="109"/>
      <c r="P3" s="109"/>
      <c r="Q3" s="5">
        <f>IF($D3=0,0,IF($N3=0,0,1))</f>
        <v>0</v>
      </c>
      <c r="R3" s="12" t="str">
        <f>IF($D3=0,"««« Preencher a designação do concorrente",IF($N3=0,"««« Preencher NIF",""))</f>
        <v>««« Preencher a designação do concorrente</v>
      </c>
    </row>
    <row r="4" spans="2:21" s="40" customFormat="1" ht="18.75" customHeight="1" x14ac:dyDescent="0.25">
      <c r="B4" s="79" t="s">
        <v>53</v>
      </c>
      <c r="C4" s="79"/>
      <c r="D4" s="79"/>
      <c r="E4" s="79"/>
      <c r="F4" s="79"/>
      <c r="G4" s="79"/>
      <c r="H4" s="79"/>
      <c r="I4" s="79"/>
      <c r="J4" s="79"/>
      <c r="K4" s="79"/>
      <c r="L4" s="85" t="s">
        <v>33</v>
      </c>
      <c r="M4" s="85"/>
      <c r="N4" s="85"/>
      <c r="O4" s="85"/>
      <c r="P4" s="85"/>
      <c r="Q4" s="39"/>
    </row>
    <row r="5" spans="2:21" ht="7.5" customHeight="1" x14ac:dyDescent="0.25">
      <c r="B5" s="80"/>
      <c r="C5" s="81"/>
      <c r="D5" s="81"/>
      <c r="E5" s="81"/>
      <c r="F5" s="81"/>
      <c r="G5" s="81"/>
      <c r="H5" s="81"/>
      <c r="I5" s="81"/>
      <c r="J5" s="81"/>
      <c r="K5" s="82"/>
      <c r="L5" s="89"/>
      <c r="M5" s="90"/>
      <c r="N5" s="90"/>
      <c r="O5" s="90"/>
      <c r="P5" s="91"/>
    </row>
    <row r="6" spans="2:21" s="3" customFormat="1" ht="20.100000000000001" customHeight="1" x14ac:dyDescent="0.3">
      <c r="B6" s="58" t="s">
        <v>56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36"/>
    </row>
    <row r="7" spans="2:21" ht="16.5" customHeight="1" x14ac:dyDescent="0.25">
      <c r="B7" s="77" t="s">
        <v>24</v>
      </c>
      <c r="C7" s="86" t="s">
        <v>0</v>
      </c>
      <c r="D7" s="87"/>
      <c r="E7" s="75" t="s">
        <v>25</v>
      </c>
      <c r="F7" s="75"/>
      <c r="G7" s="75" t="s">
        <v>2</v>
      </c>
      <c r="H7" s="75"/>
      <c r="I7" s="75"/>
      <c r="J7" s="83" t="s">
        <v>35</v>
      </c>
      <c r="K7" s="75" t="s">
        <v>22</v>
      </c>
      <c r="L7" s="92" t="s">
        <v>40</v>
      </c>
      <c r="M7" s="92"/>
      <c r="N7" s="92"/>
      <c r="O7" s="92"/>
      <c r="P7" s="93"/>
    </row>
    <row r="8" spans="2:21" ht="22.5" customHeight="1" x14ac:dyDescent="0.2">
      <c r="B8" s="78"/>
      <c r="C8" s="86"/>
      <c r="D8" s="87"/>
      <c r="E8" s="76"/>
      <c r="F8" s="76"/>
      <c r="G8" s="100" t="s">
        <v>0</v>
      </c>
      <c r="H8" s="101"/>
      <c r="I8" s="14" t="s">
        <v>3</v>
      </c>
      <c r="J8" s="84"/>
      <c r="K8" s="76"/>
      <c r="L8" s="111" t="s">
        <v>59</v>
      </c>
      <c r="M8" s="112"/>
      <c r="N8" s="111" t="s">
        <v>34</v>
      </c>
      <c r="O8" s="112"/>
      <c r="P8" s="23" t="s">
        <v>1</v>
      </c>
      <c r="S8" s="10" t="s">
        <v>36</v>
      </c>
      <c r="T8" s="10" t="s">
        <v>42</v>
      </c>
      <c r="U8" s="10" t="s">
        <v>43</v>
      </c>
    </row>
    <row r="9" spans="2:21" ht="3" customHeight="1" x14ac:dyDescent="0.25"/>
    <row r="10" spans="2:21" ht="36" customHeight="1" x14ac:dyDescent="0.25">
      <c r="B10" s="70">
        <v>1</v>
      </c>
      <c r="C10" s="88" t="s">
        <v>4</v>
      </c>
      <c r="D10" s="88"/>
      <c r="E10" s="99" t="s">
        <v>13</v>
      </c>
      <c r="F10" s="99"/>
      <c r="G10" s="51" t="s">
        <v>54</v>
      </c>
      <c r="H10" s="51"/>
      <c r="I10" s="98" t="s">
        <v>6</v>
      </c>
      <c r="J10" s="20">
        <v>0.4</v>
      </c>
      <c r="K10" s="21">
        <v>3</v>
      </c>
      <c r="L10" s="115"/>
      <c r="M10" s="116"/>
      <c r="N10" s="113" t="str">
        <f>IF($Q10=2,"",IF($Q10=0,"",IF($S10&gt;=$U10,100,101+(($S10-$U10)/(($U10-$K10)*0.01)))))</f>
        <v/>
      </c>
      <c r="O10" s="114"/>
      <c r="P10" s="38" t="str">
        <f>IFERROR(($J10*$N10)/100,"")</f>
        <v/>
      </c>
      <c r="Q10" s="5">
        <f>IF($Q$3=0,0,IF($L10=0,0,IF($L10&lt;$K10,2,1)))</f>
        <v>0</v>
      </c>
      <c r="R10" s="11" t="str">
        <f>IF($L10=0,"",IF(L10&lt;K10,"««« Rendimento proposto inferior ao Rendimento minimo permitido",""))</f>
        <v/>
      </c>
      <c r="S10" s="18">
        <f>ROUND($L10,1)</f>
        <v>0</v>
      </c>
      <c r="T10" s="33">
        <v>3</v>
      </c>
      <c r="U10" s="33">
        <v>5</v>
      </c>
    </row>
    <row r="11" spans="2:21" ht="36" customHeight="1" x14ac:dyDescent="0.25">
      <c r="B11" s="70"/>
      <c r="C11" s="88"/>
      <c r="D11" s="88"/>
      <c r="E11" s="99"/>
      <c r="F11" s="99"/>
      <c r="G11" s="51" t="s">
        <v>55</v>
      </c>
      <c r="H11" s="51"/>
      <c r="I11" s="98"/>
      <c r="J11" s="20">
        <v>0.1</v>
      </c>
      <c r="K11" s="21">
        <v>22</v>
      </c>
      <c r="L11" s="117"/>
      <c r="M11" s="118"/>
      <c r="N11" s="113" t="str">
        <f>IF($Q11=2,"",IF($Q11=0,"",IF($S11&gt;=$U11,100,101+(($S11-$U11)/(($U11-$K11)*0.01)))))</f>
        <v/>
      </c>
      <c r="O11" s="114"/>
      <c r="P11" s="38" t="str">
        <f>IFERROR(($J11*$N11)/100,"")</f>
        <v/>
      </c>
      <c r="Q11" s="5">
        <f>IF($Q$3=0,0,IF($L11=0,0,IF($L11&lt;$K11,2,1)))</f>
        <v>0</v>
      </c>
      <c r="R11" s="11" t="str">
        <f>IF($L11=0,"",IF(L11&lt;K11,"««« Rendimento proposto inferior ao Rendimento minimo permitido",""))</f>
        <v/>
      </c>
      <c r="S11" s="18">
        <f>ROUND($L11,1)</f>
        <v>0</v>
      </c>
      <c r="T11" s="33">
        <v>22</v>
      </c>
      <c r="U11" s="33">
        <v>28</v>
      </c>
    </row>
    <row r="12" spans="2:21" s="30" customFormat="1" ht="3" customHeight="1" x14ac:dyDescent="0.25"/>
    <row r="13" spans="2:21" ht="29.25" customHeight="1" x14ac:dyDescent="0.25">
      <c r="B13" s="106" t="s">
        <v>46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7"/>
      <c r="P13" s="38" t="str">
        <f>IF(COUNTIF($Q$10:$Q$11,1)=2,SUM($P$10:$P$11),"")</f>
        <v/>
      </c>
    </row>
    <row r="14" spans="2:21" s="3" customFormat="1" ht="27.95" customHeight="1" x14ac:dyDescent="0.3">
      <c r="B14" s="63" t="s">
        <v>57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5"/>
      <c r="Q14" s="36"/>
    </row>
    <row r="15" spans="2:21" ht="18" customHeight="1" x14ac:dyDescent="0.25">
      <c r="B15" s="102" t="s">
        <v>24</v>
      </c>
      <c r="C15" s="102" t="s">
        <v>0</v>
      </c>
      <c r="D15" s="102"/>
      <c r="E15" s="102" t="s">
        <v>25</v>
      </c>
      <c r="F15" s="102"/>
      <c r="G15" s="102" t="s">
        <v>0</v>
      </c>
      <c r="H15" s="102" t="s">
        <v>3</v>
      </c>
      <c r="I15" s="102" t="s">
        <v>35</v>
      </c>
      <c r="J15" s="102" t="s">
        <v>38</v>
      </c>
      <c r="K15" s="102"/>
      <c r="L15" s="121" t="s">
        <v>18</v>
      </c>
      <c r="M15" s="122"/>
      <c r="N15" s="122"/>
      <c r="O15" s="122"/>
      <c r="P15" s="123"/>
    </row>
    <row r="16" spans="2:21" ht="32.25" customHeight="1" x14ac:dyDescent="0.2">
      <c r="B16" s="102"/>
      <c r="C16" s="102"/>
      <c r="D16" s="102"/>
      <c r="E16" s="102"/>
      <c r="F16" s="102"/>
      <c r="G16" s="102"/>
      <c r="H16" s="102"/>
      <c r="I16" s="102"/>
      <c r="J16" s="24" t="s">
        <v>27</v>
      </c>
      <c r="K16" s="24" t="s">
        <v>39</v>
      </c>
      <c r="L16" s="16" t="s">
        <v>20</v>
      </c>
      <c r="M16" s="16" t="s">
        <v>45</v>
      </c>
      <c r="N16" s="16" t="s">
        <v>41</v>
      </c>
      <c r="O16" s="16" t="s">
        <v>34</v>
      </c>
      <c r="P16" s="35" t="s">
        <v>1</v>
      </c>
      <c r="T16" s="10" t="s">
        <v>42</v>
      </c>
      <c r="U16" s="10" t="s">
        <v>43</v>
      </c>
    </row>
    <row r="17" spans="2:21" ht="3" customHeight="1" x14ac:dyDescent="0.25"/>
    <row r="18" spans="2:21" ht="29.25" customHeight="1" x14ac:dyDescent="0.25">
      <c r="B18" s="71">
        <v>2</v>
      </c>
      <c r="C18" s="73" t="s">
        <v>37</v>
      </c>
      <c r="D18" s="73"/>
      <c r="E18" s="68" t="s">
        <v>8</v>
      </c>
      <c r="F18" s="68"/>
      <c r="G18" s="26" t="s">
        <v>5</v>
      </c>
      <c r="H18" s="119" t="s">
        <v>17</v>
      </c>
      <c r="I18" s="66">
        <v>0.4</v>
      </c>
      <c r="J18" s="27">
        <v>23.39</v>
      </c>
      <c r="K18" s="124">
        <v>2000000</v>
      </c>
      <c r="L18" s="19"/>
      <c r="M18" s="45"/>
      <c r="N18" s="32">
        <f>IF(L18=0,0,IF($M18=0,0,$M18*$L18))</f>
        <v>0</v>
      </c>
      <c r="O18" s="94" t="str">
        <f>IF(COUNTIF($Q$18:$Q$19,0)&gt;0,"",IF(COUNTIF($Q$18:$Q$19,2)&gt;0,"",IF(SUM($N$18:$N$19)&gt;$K$18,"",(-(SUM($N$18:$N$19)/$K$18)*99)+100)))</f>
        <v/>
      </c>
      <c r="P18" s="96" t="str">
        <f>IFERROR(($I18*$O18)/100,"")</f>
        <v/>
      </c>
      <c r="Q18" s="5">
        <f>IF(COUNTIF($Q$3:$Q$13,0)&gt;0,0,IF($L18=0,0,IF($M18=0,0,IF($L18&gt;$J18,2,IF($N18&gt;$U$18,2,1)))))</f>
        <v>0</v>
      </c>
      <c r="R18" s="11" t="str">
        <f>IF(L18&gt;J18,"««« Preço unitário proposto superior ao Preço unitário máximo","")</f>
        <v/>
      </c>
      <c r="T18" s="33"/>
      <c r="U18" s="104">
        <f>K18</f>
        <v>2000000</v>
      </c>
    </row>
    <row r="19" spans="2:21" ht="29.25" customHeight="1" x14ac:dyDescent="0.25">
      <c r="B19" s="72"/>
      <c r="C19" s="74"/>
      <c r="D19" s="74"/>
      <c r="E19" s="69"/>
      <c r="F19" s="69"/>
      <c r="G19" s="28" t="s">
        <v>7</v>
      </c>
      <c r="H19" s="120"/>
      <c r="I19" s="67"/>
      <c r="J19" s="29">
        <v>1.33</v>
      </c>
      <c r="K19" s="125"/>
      <c r="L19" s="19"/>
      <c r="M19" s="45"/>
      <c r="N19" s="32">
        <f>IF(L19=0,0,IF($M19=0,0,$M19*$L19))</f>
        <v>0</v>
      </c>
      <c r="O19" s="95"/>
      <c r="P19" s="97"/>
      <c r="Q19" s="5">
        <f>IF(COUNTIF($Q$3:$Q$13,0)&gt;0,0,IF($L19=0,0,IF($M19=0,0,IF($L19&gt;$J19,2,IF($N19&gt;$U$18,2,1)))))</f>
        <v>0</v>
      </c>
      <c r="R19" s="11" t="str">
        <f>IF(L19&gt;J19,"««« Preço unitário proposto superior ao Preço unitário máximo","")</f>
        <v/>
      </c>
      <c r="T19" s="33"/>
      <c r="U19" s="105"/>
    </row>
    <row r="20" spans="2:21" s="30" customFormat="1" ht="6" customHeight="1" x14ac:dyDescent="0.25">
      <c r="R20" s="31"/>
    </row>
    <row r="21" spans="2:21" ht="17.25" customHeight="1" x14ac:dyDescent="0.25">
      <c r="B21" s="106" t="s">
        <v>21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7"/>
      <c r="N21" s="32" t="str">
        <f>IF(COUNTIF($Q$18:$Q$19,0)&gt;0,"",IF(COUNTIF($Q$18:$Q$21,2)&gt;0,"",SUM($N$18:$N$19)))</f>
        <v/>
      </c>
      <c r="Q21" s="5">
        <f>IF(SUM($N$18:$N$19)&gt;$U$18,2,IF(COUNTIF($Q$18:$Q$19,0)&gt;0,0,1))</f>
        <v>0</v>
      </c>
      <c r="R21" s="34" t="str">
        <f>IF($Q21=2,"«« Preço total da proposta superior ao Preço Base fixado no CE","")</f>
        <v/>
      </c>
    </row>
    <row r="22" spans="2:21" s="3" customFormat="1" ht="27.95" customHeight="1" x14ac:dyDescent="0.3">
      <c r="B22" s="58" t="s">
        <v>58</v>
      </c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36"/>
    </row>
    <row r="23" spans="2:21" s="30" customFormat="1" ht="18" customHeight="1" x14ac:dyDescent="0.25">
      <c r="B23" s="135" t="s">
        <v>24</v>
      </c>
      <c r="C23" s="137" t="s">
        <v>0</v>
      </c>
      <c r="D23" s="138"/>
      <c r="E23" s="137" t="s">
        <v>25</v>
      </c>
      <c r="F23" s="141"/>
      <c r="G23" s="141"/>
      <c r="H23" s="138"/>
      <c r="I23" s="143" t="s">
        <v>3</v>
      </c>
      <c r="J23" s="143" t="s">
        <v>35</v>
      </c>
      <c r="K23" s="143" t="s">
        <v>14</v>
      </c>
      <c r="L23" s="145" t="s">
        <v>47</v>
      </c>
      <c r="M23" s="146"/>
      <c r="N23" s="146"/>
      <c r="O23" s="146"/>
      <c r="P23" s="147"/>
      <c r="Q23" s="37"/>
    </row>
    <row r="24" spans="2:21" ht="32.25" customHeight="1" x14ac:dyDescent="0.25">
      <c r="B24" s="136"/>
      <c r="C24" s="139"/>
      <c r="D24" s="140"/>
      <c r="E24" s="139"/>
      <c r="F24" s="142"/>
      <c r="G24" s="142"/>
      <c r="H24" s="140"/>
      <c r="I24" s="144"/>
      <c r="J24" s="144"/>
      <c r="K24" s="144"/>
      <c r="L24" s="131" t="s">
        <v>44</v>
      </c>
      <c r="M24" s="132"/>
      <c r="N24" s="131" t="s">
        <v>34</v>
      </c>
      <c r="O24" s="132"/>
      <c r="P24" s="22" t="s">
        <v>1</v>
      </c>
    </row>
    <row r="25" spans="2:21" ht="3" customHeight="1" x14ac:dyDescent="0.25"/>
    <row r="26" spans="2:21" ht="49.5" customHeight="1" x14ac:dyDescent="0.25">
      <c r="B26" s="6">
        <v>3</v>
      </c>
      <c r="C26" s="57" t="s">
        <v>9</v>
      </c>
      <c r="D26" s="57"/>
      <c r="E26" s="54" t="s">
        <v>10</v>
      </c>
      <c r="F26" s="55"/>
      <c r="G26" s="55"/>
      <c r="H26" s="56"/>
      <c r="I26" s="13" t="s">
        <v>23</v>
      </c>
      <c r="J26" s="17">
        <v>0.1</v>
      </c>
      <c r="K26" s="25">
        <v>180</v>
      </c>
      <c r="L26" s="133"/>
      <c r="M26" s="134"/>
      <c r="N26" s="113" t="str">
        <f>IF(Q26=0,"",IF($Q$26=2,"",(-($L$26/$K$26)*99)+100))</f>
        <v/>
      </c>
      <c r="O26" s="114"/>
      <c r="P26" s="38" t="str">
        <f>IFERROR(($J26*$N26)/100,"")</f>
        <v/>
      </c>
      <c r="Q26" s="5">
        <f>IF(COUNTIF($Q$3:$Q$21,0)&gt;0,0,IF($L26=0,0,IF($L26&gt;$K26,2,1)))</f>
        <v>0</v>
      </c>
      <c r="R26" s="11" t="str">
        <f>IF($L26=0,"",IF(L26&gt;K26,"««« Prazo de entrega propsto superior ao Prazo de entrega máximo",""))</f>
        <v/>
      </c>
    </row>
    <row r="27" spans="2:21" ht="9.75" customHeight="1" x14ac:dyDescent="0.25"/>
    <row r="28" spans="2:21" s="3" customFormat="1" ht="27" customHeight="1" x14ac:dyDescent="0.25">
      <c r="B28" s="126" t="s">
        <v>50</v>
      </c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43" t="str">
        <f>IF(COUNTIF($Q$3:$Q$37,0)&gt;0,"",IF(COUNTIF($Q$3:$Q$37,2)&gt;0,"",P26+P18+P13))</f>
        <v/>
      </c>
      <c r="Q28" s="7"/>
      <c r="R28" s="44" t="str">
        <f>IF($R$3="««« Preencher NIF","",IF($R$3="««« Preencher a designação do concorrente","",IF($P$28="","«« Preencher as celulas de fundo a verde","")))</f>
        <v/>
      </c>
    </row>
    <row r="30" spans="2:21" ht="18" customHeight="1" x14ac:dyDescent="0.25">
      <c r="B30" s="52" t="s">
        <v>18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15"/>
      <c r="N30" s="15"/>
      <c r="O30" s="15"/>
      <c r="P30" s="15"/>
    </row>
    <row r="31" spans="2:21" ht="8.25" customHeight="1" x14ac:dyDescent="0.25"/>
    <row r="32" spans="2:21" x14ac:dyDescent="0.2">
      <c r="F32" s="10" t="s">
        <v>30</v>
      </c>
      <c r="G32" s="130" t="s">
        <v>31</v>
      </c>
      <c r="H32" s="130"/>
      <c r="I32" s="130"/>
      <c r="J32" s="130"/>
      <c r="K32" s="130"/>
      <c r="L32" s="130"/>
      <c r="M32" s="130"/>
      <c r="N32" s="130"/>
      <c r="O32" s="130"/>
      <c r="P32" s="130"/>
    </row>
    <row r="33" spans="2:17" ht="30" customHeight="1" x14ac:dyDescent="0.25">
      <c r="B33" s="59" t="s">
        <v>28</v>
      </c>
      <c r="C33" s="59"/>
      <c r="D33" s="59"/>
      <c r="E33" s="60"/>
      <c r="F33" s="8" t="str">
        <f>IF(COUNTIF($Q$3:$Q$28,0)&gt;0,"",IF(COUNTIF($Q$3:$Q$28,2)&gt;0,"",$N$21))</f>
        <v/>
      </c>
      <c r="G33" s="48"/>
      <c r="H33" s="49"/>
      <c r="I33" s="49"/>
      <c r="J33" s="49"/>
      <c r="K33" s="49"/>
      <c r="L33" s="49"/>
      <c r="M33" s="49"/>
      <c r="N33" s="49"/>
      <c r="O33" s="49"/>
      <c r="P33" s="50"/>
      <c r="Q33" s="5">
        <f>IF($G33=0,0,1)</f>
        <v>0</v>
      </c>
    </row>
    <row r="34" spans="2:17" ht="4.5" customHeight="1" x14ac:dyDescent="0.25">
      <c r="B34" s="9"/>
      <c r="C34" s="9"/>
      <c r="D34" s="9"/>
      <c r="E34" s="9"/>
    </row>
    <row r="35" spans="2:17" ht="30" customHeight="1" x14ac:dyDescent="0.25">
      <c r="B35" s="61"/>
      <c r="C35" s="61"/>
      <c r="D35" s="61"/>
      <c r="E35" s="62"/>
      <c r="F35" s="8" t="str">
        <f>IF(COUNTIF($Q$3:$Q$33,0)&gt;0,"",IF(COUNTIF($Q$3:$Q$33,2)&gt;0,"",IF($B$35=0,"",$F$33*$B$35)))</f>
        <v/>
      </c>
      <c r="G35" s="48"/>
      <c r="H35" s="49"/>
      <c r="I35" s="49"/>
      <c r="J35" s="49"/>
      <c r="K35" s="49"/>
      <c r="L35" s="49"/>
      <c r="M35" s="49"/>
      <c r="N35" s="49"/>
      <c r="O35" s="49"/>
      <c r="P35" s="50"/>
      <c r="Q35" s="5">
        <f>IF($B35=0,0,IF($G35=0,0,1))</f>
        <v>0</v>
      </c>
    </row>
    <row r="36" spans="2:17" ht="4.5" customHeight="1" x14ac:dyDescent="0.25">
      <c r="B36" s="9"/>
      <c r="C36" s="9"/>
      <c r="D36" s="9"/>
      <c r="E36" s="9"/>
    </row>
    <row r="37" spans="2:17" ht="30" customHeight="1" x14ac:dyDescent="0.25">
      <c r="B37" s="46" t="s">
        <v>29</v>
      </c>
      <c r="C37" s="46"/>
      <c r="D37" s="46"/>
      <c r="E37" s="47"/>
      <c r="F37" s="8" t="str">
        <f>IF(COUNTIF($Q$3:$Q$35,0)&gt;0,"",IF(COUNTIF($Q$3:$Q$35,2)&gt;0,"",IF($B$35=0,"",$F$33+$F$35)))</f>
        <v/>
      </c>
      <c r="G37" s="48"/>
      <c r="H37" s="49"/>
      <c r="I37" s="49"/>
      <c r="J37" s="49"/>
      <c r="K37" s="49"/>
      <c r="L37" s="49"/>
      <c r="M37" s="49"/>
      <c r="N37" s="49"/>
      <c r="O37" s="49"/>
      <c r="P37" s="50"/>
      <c r="Q37" s="5">
        <f>IF($G37=0,0,1)</f>
        <v>0</v>
      </c>
    </row>
    <row r="38" spans="2:17" ht="6" customHeight="1" x14ac:dyDescent="0.25"/>
    <row r="40" spans="2:17" ht="60" customHeight="1" x14ac:dyDescent="0.25">
      <c r="B40" s="127" t="s">
        <v>52</v>
      </c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9"/>
    </row>
  </sheetData>
  <sheetProtection algorithmName="SHA-512" hashValue="qQv+wzq7IZyF0F61Je+c+6TTeIROxbLSsYZlumw2/SOPhtSAV6rMBgokMshI/rSE5NWI58sn/WttjRoxEi3Aqg==" saltValue="OFp/IPD7NiKK3FeREfqxvg==" spinCount="100000" sheet="1" selectLockedCells="1"/>
  <mergeCells count="75">
    <mergeCell ref="B28:O28"/>
    <mergeCell ref="D2:M2"/>
    <mergeCell ref="B40:P40"/>
    <mergeCell ref="G32:P32"/>
    <mergeCell ref="L24:M24"/>
    <mergeCell ref="L26:M26"/>
    <mergeCell ref="B23:B24"/>
    <mergeCell ref="C23:D24"/>
    <mergeCell ref="E23:H24"/>
    <mergeCell ref="I23:I24"/>
    <mergeCell ref="J23:J24"/>
    <mergeCell ref="K23:K24"/>
    <mergeCell ref="L23:P23"/>
    <mergeCell ref="N26:O26"/>
    <mergeCell ref="N24:O24"/>
    <mergeCell ref="B21:M21"/>
    <mergeCell ref="B1:P1"/>
    <mergeCell ref="U18:U19"/>
    <mergeCell ref="B13:O13"/>
    <mergeCell ref="D3:M3"/>
    <mergeCell ref="N3:P3"/>
    <mergeCell ref="N2:P2"/>
    <mergeCell ref="L8:M8"/>
    <mergeCell ref="N8:O8"/>
    <mergeCell ref="N10:O10"/>
    <mergeCell ref="N11:O11"/>
    <mergeCell ref="L10:M10"/>
    <mergeCell ref="L11:M11"/>
    <mergeCell ref="H18:H19"/>
    <mergeCell ref="J15:K15"/>
    <mergeCell ref="L15:P15"/>
    <mergeCell ref="K18:K19"/>
    <mergeCell ref="B15:B16"/>
    <mergeCell ref="E15:F16"/>
    <mergeCell ref="C15:D16"/>
    <mergeCell ref="I15:I16"/>
    <mergeCell ref="G15:G16"/>
    <mergeCell ref="H15:H16"/>
    <mergeCell ref="O18:O19"/>
    <mergeCell ref="P18:P19"/>
    <mergeCell ref="I10:I11"/>
    <mergeCell ref="E10:F11"/>
    <mergeCell ref="G8:H8"/>
    <mergeCell ref="B18:B19"/>
    <mergeCell ref="C18:D19"/>
    <mergeCell ref="B3:C3"/>
    <mergeCell ref="E7:F8"/>
    <mergeCell ref="B7:B8"/>
    <mergeCell ref="B4:K4"/>
    <mergeCell ref="B5:K5"/>
    <mergeCell ref="J7:J8"/>
    <mergeCell ref="B6:P6"/>
    <mergeCell ref="L4:P4"/>
    <mergeCell ref="K7:K8"/>
    <mergeCell ref="G7:I7"/>
    <mergeCell ref="C7:D8"/>
    <mergeCell ref="C10:D11"/>
    <mergeCell ref="L5:P5"/>
    <mergeCell ref="L7:P7"/>
    <mergeCell ref="B37:E37"/>
    <mergeCell ref="G33:P33"/>
    <mergeCell ref="G35:P35"/>
    <mergeCell ref="G37:P37"/>
    <mergeCell ref="G10:H10"/>
    <mergeCell ref="G11:H11"/>
    <mergeCell ref="B30:L30"/>
    <mergeCell ref="E26:H26"/>
    <mergeCell ref="C26:D26"/>
    <mergeCell ref="B22:P22"/>
    <mergeCell ref="B33:E33"/>
    <mergeCell ref="B35:E35"/>
    <mergeCell ref="B14:P14"/>
    <mergeCell ref="I18:I19"/>
    <mergeCell ref="E18:F19"/>
    <mergeCell ref="B10:B11"/>
  </mergeCells>
  <conditionalFormatting sqref="B35:E35">
    <cfRule type="cellIs" dxfId="7" priority="4" operator="equal">
      <formula>0</formula>
    </cfRule>
  </conditionalFormatting>
  <conditionalFormatting sqref="L10:L11">
    <cfRule type="expression" dxfId="6" priority="36">
      <formula>$L10&lt;$K10</formula>
    </cfRule>
  </conditionalFormatting>
  <conditionalFormatting sqref="L18:L19">
    <cfRule type="cellIs" dxfId="5" priority="7" operator="greaterThan">
      <formula>$J18</formula>
    </cfRule>
  </conditionalFormatting>
  <conditionalFormatting sqref="L26 L18:M19 L10:L11">
    <cfRule type="cellIs" dxfId="4" priority="35" operator="equal">
      <formula>0</formula>
    </cfRule>
  </conditionalFormatting>
  <conditionalFormatting sqref="L26">
    <cfRule type="cellIs" dxfId="3" priority="9" operator="greaterThan">
      <formula>$K$26</formula>
    </cfRule>
  </conditionalFormatting>
  <conditionalFormatting sqref="N18:N19">
    <cfRule type="cellIs" dxfId="2" priority="1" operator="equal">
      <formula>0</formula>
    </cfRule>
    <cfRule type="cellIs" dxfId="1" priority="2" operator="greaterThan">
      <formula>$K$18</formula>
    </cfRule>
  </conditionalFormatting>
  <conditionalFormatting sqref="N21">
    <cfRule type="expression" dxfId="0" priority="5">
      <formula>$Q$21=2</formula>
    </cfRule>
  </conditionalFormatting>
  <dataValidations count="2">
    <dataValidation type="custom" allowBlank="1" showInputMessage="1" showErrorMessage="1" error="Nº máximo de casas décimais: 4" sqref="N21 L18:N19" xr:uid="{00000000-0002-0000-0100-000001000000}">
      <formula1>IFERROR(IF(FIND(",",L18,1)&gt;=LEN(L18)-4,1,0),1)</formula1>
    </dataValidation>
    <dataValidation type="list" allowBlank="1" showInputMessage="1" showErrorMessage="1" prompt="Inserir taxa de IVA a aplicar." sqref="B35:E35" xr:uid="{71715C25-78AC-4B56-B302-971273E94D09}">
      <formula1>IVA</formula1>
    </dataValidation>
  </dataValidations>
  <printOptions horizontalCentered="1"/>
  <pageMargins left="0.19685039370078741" right="0.19685039370078741" top="0.34" bottom="0.27559055118110237" header="0.3" footer="0.15748031496062992"/>
  <pageSetup paperSize="8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"/>
  <sheetViews>
    <sheetView workbookViewId="0">
      <selection activeCell="B12" sqref="B12"/>
    </sheetView>
  </sheetViews>
  <sheetFormatPr defaultRowHeight="15" x14ac:dyDescent="0.25"/>
  <cols>
    <col min="2" max="2" width="24" style="2" customWidth="1"/>
    <col min="3" max="3" width="9.140625" style="2"/>
    <col min="4" max="4" width="18.42578125" style="2" customWidth="1"/>
    <col min="5" max="5" width="12" customWidth="1"/>
  </cols>
  <sheetData>
    <row r="1" spans="1:4" x14ac:dyDescent="0.25">
      <c r="D1" s="41" t="s">
        <v>48</v>
      </c>
    </row>
    <row r="2" spans="1:4" x14ac:dyDescent="0.25">
      <c r="A2" s="2" t="s">
        <v>15</v>
      </c>
      <c r="B2" s="2" t="s">
        <v>11</v>
      </c>
      <c r="C2" s="2">
        <v>80</v>
      </c>
      <c r="D2" s="42">
        <v>0.06</v>
      </c>
    </row>
    <row r="3" spans="1:4" x14ac:dyDescent="0.25">
      <c r="A3" s="2" t="s">
        <v>16</v>
      </c>
      <c r="B3" s="2" t="s">
        <v>12</v>
      </c>
      <c r="C3" s="2">
        <v>20</v>
      </c>
      <c r="D3" s="42">
        <v>0.13</v>
      </c>
    </row>
    <row r="4" spans="1:4" x14ac:dyDescent="0.25">
      <c r="D4" s="42">
        <v>0.23</v>
      </c>
    </row>
    <row r="5" spans="1:4" x14ac:dyDescent="0.25">
      <c r="D5" s="42" t="s">
        <v>49</v>
      </c>
    </row>
    <row r="6" spans="1:4" x14ac:dyDescent="0.25">
      <c r="D6" s="42"/>
    </row>
    <row r="7" spans="1:4" x14ac:dyDescent="0.25">
      <c r="D7" s="42"/>
    </row>
    <row r="8" spans="1:4" x14ac:dyDescent="0.25">
      <c r="D8" s="42"/>
    </row>
    <row r="9" spans="1:4" x14ac:dyDescent="0.25">
      <c r="D9" s="42"/>
    </row>
    <row r="10" spans="1:4" hidden="1" x14ac:dyDescent="0.25">
      <c r="B10" s="148" t="s">
        <v>60</v>
      </c>
      <c r="D10" s="42"/>
    </row>
    <row r="11" spans="1:4" x14ac:dyDescent="0.25">
      <c r="D11" s="42"/>
    </row>
    <row r="12" spans="1:4" x14ac:dyDescent="0.25">
      <c r="D12" s="42"/>
    </row>
    <row r="13" spans="1:4" x14ac:dyDescent="0.25">
      <c r="D13" s="42"/>
    </row>
    <row r="14" spans="1:4" x14ac:dyDescent="0.25">
      <c r="D14" s="42"/>
    </row>
    <row r="15" spans="1:4" x14ac:dyDescent="0.25">
      <c r="D15" s="42"/>
    </row>
  </sheetData>
  <sheetProtection algorithmName="SHA-512" hashValue="ZKus24Pm5l7nHTwHgjjpxMv083vwrE1gWMlVZ18eIv9P4y53pPo6yHEoPoc0iCev+C6Kol2GJRB7Ey1DgiiizQ==" saltValue="soL9fI+SJF7meFz5C7gczQ==" spinCount="100000" sheet="1" objects="1" scenarios="1" forma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4</vt:i4>
      </vt:variant>
    </vt:vector>
  </HeadingPairs>
  <TitlesOfParts>
    <vt:vector size="6" baseType="lpstr">
      <vt:lpstr>ANEXO II - FORMULÁRIO</vt:lpstr>
      <vt:lpstr>BD</vt:lpstr>
      <vt:lpstr>'ANEXO II - FORMULÁRIO'!Área_de_Impressão</vt:lpstr>
      <vt:lpstr>ENTREGA</vt:lpstr>
      <vt:lpstr>IVA</vt:lpstr>
      <vt:lpstr>SN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Gomes</dc:creator>
  <cp:lastModifiedBy>Telmo Silvestre</cp:lastModifiedBy>
  <cp:lastPrinted>2026-05-21T14:57:29Z</cp:lastPrinted>
  <dcterms:created xsi:type="dcterms:W3CDTF">2020-04-20T15:02:16Z</dcterms:created>
  <dcterms:modified xsi:type="dcterms:W3CDTF">2026-05-22T13:34:59Z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0328b2-cbbd-405e-b01b-32c4759a0ed0_Enabled">
    <vt:lpwstr>true</vt:lpwstr>
  </property>
  <property fmtid="{D5CDD505-2E9C-101B-9397-08002B2CF9AE}" pid="3" name="MSIP_Label_e60328b2-cbbd-405e-b01b-32c4759a0ed0_SetDate">
    <vt:lpwstr>2026-05-18T09:52:45Z</vt:lpwstr>
  </property>
  <property fmtid="{D5CDD505-2E9C-101B-9397-08002B2CF9AE}" pid="4" name="MSIP_Label_e60328b2-cbbd-405e-b01b-32c4759a0ed0_Method">
    <vt:lpwstr>Standard</vt:lpwstr>
  </property>
  <property fmtid="{D5CDD505-2E9C-101B-9397-08002B2CF9AE}" pid="5" name="MSIP_Label_e60328b2-cbbd-405e-b01b-32c4759a0ed0_Name">
    <vt:lpwstr>Public Label</vt:lpwstr>
  </property>
  <property fmtid="{D5CDD505-2E9C-101B-9397-08002B2CF9AE}" pid="6" name="MSIP_Label_e60328b2-cbbd-405e-b01b-32c4759a0ed0_SiteId">
    <vt:lpwstr>22c84608-f01d-46c5-8024-63cc962e5f51</vt:lpwstr>
  </property>
  <property fmtid="{D5CDD505-2E9C-101B-9397-08002B2CF9AE}" pid="7" name="MSIP_Label_e60328b2-cbbd-405e-b01b-32c4759a0ed0_ActionId">
    <vt:lpwstr>b4e85554-4448-4fbe-8977-7de764945106</vt:lpwstr>
  </property>
  <property fmtid="{D5CDD505-2E9C-101B-9397-08002B2CF9AE}" pid="8" name="MSIP_Label_e60328b2-cbbd-405e-b01b-32c4759a0ed0_ContentBits">
    <vt:lpwstr>0</vt:lpwstr>
  </property>
  <property fmtid="{D5CDD505-2E9C-101B-9397-08002B2CF9AE}" pid="9" name="MSIP_Label_e60328b2-cbbd-405e-b01b-32c4759a0ed0_Tag">
    <vt:lpwstr>10, 3, 0, 1</vt:lpwstr>
  </property>
</Properties>
</file>